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9"/>
  </bookViews>
  <sheets>
    <sheet name="Карал" sheetId="1" r:id="rId1"/>
    <sheet name="Карал (2)" sheetId="2" r:id="rId2"/>
    <sheet name="Карал (3)" sheetId="3" r:id="rId3"/>
    <sheet name="Карал (4)" sheetId="4" r:id="rId4"/>
    <sheet name="Карал (5)" sheetId="5" r:id="rId5"/>
    <sheet name="Карал (6)" sheetId="6" r:id="rId6"/>
    <sheet name="Карал (7)" sheetId="7" r:id="rId7"/>
    <sheet name="Карал (8)" sheetId="8" r:id="rId8"/>
    <sheet name="Карал (9)" sheetId="9" r:id="rId9"/>
    <sheet name="Карал (10)" sheetId="10" r:id="rId10"/>
  </sheets>
  <calcPr calcId="124519"/>
</workbook>
</file>

<file path=xl/calcChain.xml><?xml version="1.0" encoding="utf-8"?>
<calcChain xmlns="http://schemas.openxmlformats.org/spreadsheetml/2006/main">
  <c r="F39" i="10"/>
  <c r="D55"/>
  <c r="D54"/>
  <c r="D53"/>
  <c r="D52"/>
  <c r="D51"/>
  <c r="D50"/>
  <c r="D49"/>
  <c r="D48"/>
  <c r="D47"/>
  <c r="D46"/>
  <c r="D45"/>
  <c r="D44"/>
  <c r="D43"/>
  <c r="D42"/>
  <c r="D41"/>
  <c r="D40"/>
  <c r="D39"/>
  <c r="E36"/>
  <c r="E35"/>
  <c r="G35" s="1"/>
  <c r="E33"/>
  <c r="G33" s="1"/>
  <c r="E32"/>
  <c r="E31"/>
  <c r="E30"/>
  <c r="E29"/>
  <c r="E28"/>
  <c r="H28" s="1"/>
  <c r="E27"/>
  <c r="E26"/>
  <c r="E25"/>
  <c r="E24"/>
  <c r="E23"/>
  <c r="E22"/>
  <c r="H22" s="1"/>
  <c r="E21"/>
  <c r="E20"/>
  <c r="E19"/>
  <c r="E18"/>
  <c r="E17"/>
  <c r="E16"/>
  <c r="E15"/>
  <c r="E14"/>
  <c r="E13"/>
  <c r="E12"/>
  <c r="E11"/>
  <c r="E10"/>
  <c r="E9"/>
  <c r="C63"/>
  <c r="C56"/>
  <c r="D56" s="1"/>
  <c r="E55"/>
  <c r="E56" s="1"/>
  <c r="C55"/>
  <c r="G54"/>
  <c r="F53"/>
  <c r="G53"/>
  <c r="G52"/>
  <c r="G51"/>
  <c r="F50"/>
  <c r="G50"/>
  <c r="G49"/>
  <c r="F48"/>
  <c r="G48"/>
  <c r="G47"/>
  <c r="G46"/>
  <c r="G45"/>
  <c r="G44"/>
  <c r="F43"/>
  <c r="G43"/>
  <c r="G42"/>
  <c r="F41"/>
  <c r="G41"/>
  <c r="G40"/>
  <c r="G39"/>
  <c r="H36"/>
  <c r="H35"/>
  <c r="F34"/>
  <c r="D34"/>
  <c r="E34" s="1"/>
  <c r="H33"/>
  <c r="H32"/>
  <c r="H31"/>
  <c r="G30"/>
  <c r="H30"/>
  <c r="H29"/>
  <c r="G27"/>
  <c r="H27"/>
  <c r="H26"/>
  <c r="H25"/>
  <c r="H24"/>
  <c r="G23"/>
  <c r="H23"/>
  <c r="H21"/>
  <c r="G20"/>
  <c r="H20"/>
  <c r="H19"/>
  <c r="G18"/>
  <c r="H18"/>
  <c r="H17"/>
  <c r="H16"/>
  <c r="G15"/>
  <c r="H15"/>
  <c r="H14"/>
  <c r="H13"/>
  <c r="H12"/>
  <c r="H11"/>
  <c r="G10"/>
  <c r="H10"/>
  <c r="H9"/>
  <c r="C63" i="9"/>
  <c r="D39"/>
  <c r="D55"/>
  <c r="D54"/>
  <c r="D53"/>
  <c r="G53" s="1"/>
  <c r="D52"/>
  <c r="D51"/>
  <c r="F51" s="1"/>
  <c r="D50"/>
  <c r="D49"/>
  <c r="G49" s="1"/>
  <c r="D48"/>
  <c r="D47"/>
  <c r="F47" s="1"/>
  <c r="D46"/>
  <c r="D45"/>
  <c r="G45" s="1"/>
  <c r="D44"/>
  <c r="D43"/>
  <c r="G43" s="1"/>
  <c r="D42"/>
  <c r="D41"/>
  <c r="D40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55"/>
  <c r="C55"/>
  <c r="C56" s="1"/>
  <c r="F54"/>
  <c r="G54"/>
  <c r="G52"/>
  <c r="G51"/>
  <c r="G50"/>
  <c r="F49"/>
  <c r="G48"/>
  <c r="G46"/>
  <c r="G44"/>
  <c r="F42"/>
  <c r="G42"/>
  <c r="G41"/>
  <c r="G40"/>
  <c r="E36"/>
  <c r="H36" s="1"/>
  <c r="G35"/>
  <c r="E35"/>
  <c r="H35" s="1"/>
  <c r="F34"/>
  <c r="D34"/>
  <c r="G33"/>
  <c r="H33"/>
  <c r="H32"/>
  <c r="H31"/>
  <c r="G30"/>
  <c r="H30"/>
  <c r="H29"/>
  <c r="H28"/>
  <c r="G27"/>
  <c r="H27"/>
  <c r="H26"/>
  <c r="H25"/>
  <c r="H24"/>
  <c r="G23"/>
  <c r="H23"/>
  <c r="H22"/>
  <c r="H21"/>
  <c r="G20"/>
  <c r="H20"/>
  <c r="H19"/>
  <c r="G18"/>
  <c r="H18"/>
  <c r="H17"/>
  <c r="H16"/>
  <c r="G15"/>
  <c r="H15"/>
  <c r="H14"/>
  <c r="H13"/>
  <c r="H12"/>
  <c r="H11"/>
  <c r="G10"/>
  <c r="H10"/>
  <c r="H9"/>
  <c r="F49" i="8"/>
  <c r="D54"/>
  <c r="D53"/>
  <c r="F53" s="1"/>
  <c r="D52"/>
  <c r="D51"/>
  <c r="D50"/>
  <c r="D49"/>
  <c r="D48"/>
  <c r="D47"/>
  <c r="D46"/>
  <c r="D45"/>
  <c r="D44"/>
  <c r="D43"/>
  <c r="D42"/>
  <c r="D41"/>
  <c r="D40"/>
  <c r="D39"/>
  <c r="E36"/>
  <c r="E35"/>
  <c r="E33"/>
  <c r="E32"/>
  <c r="E31"/>
  <c r="E30"/>
  <c r="E29"/>
  <c r="E28"/>
  <c r="E27"/>
  <c r="E26"/>
  <c r="E25"/>
  <c r="E24"/>
  <c r="E23"/>
  <c r="E22"/>
  <c r="E21"/>
  <c r="E20"/>
  <c r="E19"/>
  <c r="G19" s="1"/>
  <c r="E18"/>
  <c r="E17"/>
  <c r="E16"/>
  <c r="E15"/>
  <c r="E14"/>
  <c r="E13"/>
  <c r="E12"/>
  <c r="E11"/>
  <c r="E10"/>
  <c r="E9"/>
  <c r="C56"/>
  <c r="E55"/>
  <c r="C55"/>
  <c r="F54"/>
  <c r="G53"/>
  <c r="G52"/>
  <c r="F51"/>
  <c r="F50"/>
  <c r="G50"/>
  <c r="F48"/>
  <c r="G48"/>
  <c r="F47"/>
  <c r="G46"/>
  <c r="G45"/>
  <c r="G44"/>
  <c r="F43"/>
  <c r="G43"/>
  <c r="F42"/>
  <c r="F41"/>
  <c r="G41"/>
  <c r="G40"/>
  <c r="G36"/>
  <c r="H36"/>
  <c r="G35"/>
  <c r="F34"/>
  <c r="D34"/>
  <c r="E34" s="1"/>
  <c r="G33"/>
  <c r="G32"/>
  <c r="H32"/>
  <c r="H31"/>
  <c r="G30"/>
  <c r="G29"/>
  <c r="H29"/>
  <c r="H28"/>
  <c r="G27"/>
  <c r="H26"/>
  <c r="H25"/>
  <c r="G24"/>
  <c r="H24"/>
  <c r="G23"/>
  <c r="G22"/>
  <c r="H22"/>
  <c r="H21"/>
  <c r="G20"/>
  <c r="H19"/>
  <c r="G18"/>
  <c r="G17"/>
  <c r="H17"/>
  <c r="H16"/>
  <c r="G15"/>
  <c r="H14"/>
  <c r="H13"/>
  <c r="G12"/>
  <c r="H12"/>
  <c r="H11"/>
  <c r="G10"/>
  <c r="G9"/>
  <c r="H9"/>
  <c r="D40" i="7"/>
  <c r="D41"/>
  <c r="G41" s="1"/>
  <c r="D42"/>
  <c r="F42" s="1"/>
  <c r="D43"/>
  <c r="D44"/>
  <c r="D45"/>
  <c r="G45" s="1"/>
  <c r="D46"/>
  <c r="D47"/>
  <c r="F47" s="1"/>
  <c r="D48"/>
  <c r="D49"/>
  <c r="F49" s="1"/>
  <c r="D50"/>
  <c r="F50" s="1"/>
  <c r="D51"/>
  <c r="G51" s="1"/>
  <c r="D52"/>
  <c r="D53"/>
  <c r="F53" s="1"/>
  <c r="D54"/>
  <c r="G54" s="1"/>
  <c r="D39"/>
  <c r="F39" s="1"/>
  <c r="E10"/>
  <c r="G10" s="1"/>
  <c r="E11"/>
  <c r="E12"/>
  <c r="E13"/>
  <c r="E14"/>
  <c r="H14" s="1"/>
  <c r="E15"/>
  <c r="E16"/>
  <c r="E17"/>
  <c r="H17" s="1"/>
  <c r="E18"/>
  <c r="H18" s="1"/>
  <c r="E19"/>
  <c r="H19" s="1"/>
  <c r="E20"/>
  <c r="E21"/>
  <c r="E22"/>
  <c r="G22" s="1"/>
  <c r="E23"/>
  <c r="E24"/>
  <c r="E25"/>
  <c r="H25" s="1"/>
  <c r="E26"/>
  <c r="E27"/>
  <c r="G27" s="1"/>
  <c r="E28"/>
  <c r="E29"/>
  <c r="H29" s="1"/>
  <c r="E30"/>
  <c r="G30" s="1"/>
  <c r="E31"/>
  <c r="E32"/>
  <c r="E33"/>
  <c r="G33" s="1"/>
  <c r="E34"/>
  <c r="E35"/>
  <c r="H35" s="1"/>
  <c r="E36"/>
  <c r="E9"/>
  <c r="H9" s="1"/>
  <c r="E55"/>
  <c r="E56" s="1"/>
  <c r="C55"/>
  <c r="C56" s="1"/>
  <c r="G53"/>
  <c r="G52"/>
  <c r="F51"/>
  <c r="G50"/>
  <c r="G49"/>
  <c r="G48"/>
  <c r="G47"/>
  <c r="D55"/>
  <c r="G46"/>
  <c r="G44"/>
  <c r="G43"/>
  <c r="G42"/>
  <c r="F41"/>
  <c r="G40"/>
  <c r="H36"/>
  <c r="G36"/>
  <c r="G35"/>
  <c r="F34"/>
  <c r="G34" s="1"/>
  <c r="D34"/>
  <c r="H33"/>
  <c r="H32"/>
  <c r="H31"/>
  <c r="H30"/>
  <c r="H28"/>
  <c r="H27"/>
  <c r="H26"/>
  <c r="H24"/>
  <c r="H23"/>
  <c r="G23"/>
  <c r="H21"/>
  <c r="H20"/>
  <c r="G20"/>
  <c r="G19"/>
  <c r="G18"/>
  <c r="H16"/>
  <c r="G15"/>
  <c r="H15"/>
  <c r="H13"/>
  <c r="H12"/>
  <c r="H11"/>
  <c r="H10"/>
  <c r="D40" i="6"/>
  <c r="G40" s="1"/>
  <c r="D41"/>
  <c r="D42"/>
  <c r="D43"/>
  <c r="D44"/>
  <c r="D45"/>
  <c r="G45" s="1"/>
  <c r="D46"/>
  <c r="D47"/>
  <c r="D48"/>
  <c r="G48" s="1"/>
  <c r="D49"/>
  <c r="D50"/>
  <c r="D51"/>
  <c r="D52"/>
  <c r="G52" s="1"/>
  <c r="D53"/>
  <c r="F53" s="1"/>
  <c r="D54"/>
  <c r="D39"/>
  <c r="E10"/>
  <c r="E11"/>
  <c r="E12"/>
  <c r="H12" s="1"/>
  <c r="E13"/>
  <c r="E14"/>
  <c r="E15"/>
  <c r="G15" s="1"/>
  <c r="E16"/>
  <c r="H16" s="1"/>
  <c r="E17"/>
  <c r="E18"/>
  <c r="E19"/>
  <c r="G19" s="1"/>
  <c r="E20"/>
  <c r="H20" s="1"/>
  <c r="E21"/>
  <c r="E22"/>
  <c r="E23"/>
  <c r="G23" s="1"/>
  <c r="E24"/>
  <c r="E25"/>
  <c r="E26"/>
  <c r="E27"/>
  <c r="H27" s="1"/>
  <c r="E28"/>
  <c r="E29"/>
  <c r="H29" s="1"/>
  <c r="E30"/>
  <c r="H30" s="1"/>
  <c r="E31"/>
  <c r="E32"/>
  <c r="H32" s="1"/>
  <c r="E33"/>
  <c r="E35"/>
  <c r="H35" s="1"/>
  <c r="E36"/>
  <c r="H36" s="1"/>
  <c r="E9"/>
  <c r="E55"/>
  <c r="E56" s="1"/>
  <c r="C55"/>
  <c r="C56" s="1"/>
  <c r="G54"/>
  <c r="F54"/>
  <c r="G53"/>
  <c r="G51"/>
  <c r="F51"/>
  <c r="G50"/>
  <c r="F50"/>
  <c r="F49"/>
  <c r="G49"/>
  <c r="G47"/>
  <c r="F47"/>
  <c r="G46"/>
  <c r="G44"/>
  <c r="G43"/>
  <c r="G42"/>
  <c r="F42"/>
  <c r="G41"/>
  <c r="F41"/>
  <c r="G39"/>
  <c r="F39"/>
  <c r="G35"/>
  <c r="F34"/>
  <c r="D34"/>
  <c r="E34" s="1"/>
  <c r="G33"/>
  <c r="H33"/>
  <c r="H31"/>
  <c r="G30"/>
  <c r="H28"/>
  <c r="H26"/>
  <c r="H25"/>
  <c r="H24"/>
  <c r="H22"/>
  <c r="G22"/>
  <c r="H21"/>
  <c r="G20"/>
  <c r="G18"/>
  <c r="H18"/>
  <c r="H17"/>
  <c r="H15"/>
  <c r="H14"/>
  <c r="H13"/>
  <c r="H11"/>
  <c r="G10"/>
  <c r="H10"/>
  <c r="H9"/>
  <c r="D40" i="5"/>
  <c r="G40" s="1"/>
  <c r="D41"/>
  <c r="F41" s="1"/>
  <c r="D42"/>
  <c r="D43"/>
  <c r="F43" s="1"/>
  <c r="D44"/>
  <c r="G44" s="1"/>
  <c r="D45"/>
  <c r="D46"/>
  <c r="D47"/>
  <c r="F47" s="1"/>
  <c r="D48"/>
  <c r="G48" s="1"/>
  <c r="D49"/>
  <c r="G49" s="1"/>
  <c r="D50"/>
  <c r="D51"/>
  <c r="D52"/>
  <c r="G52" s="1"/>
  <c r="D53"/>
  <c r="D54"/>
  <c r="F54" s="1"/>
  <c r="D39"/>
  <c r="E10"/>
  <c r="H10" s="1"/>
  <c r="E11"/>
  <c r="H11" s="1"/>
  <c r="E12"/>
  <c r="E13"/>
  <c r="E14"/>
  <c r="H14" s="1"/>
  <c r="E15"/>
  <c r="E16"/>
  <c r="E17"/>
  <c r="H17" s="1"/>
  <c r="E18"/>
  <c r="H18" s="1"/>
  <c r="E19"/>
  <c r="G19" s="1"/>
  <c r="E20"/>
  <c r="E21"/>
  <c r="E22"/>
  <c r="G22" s="1"/>
  <c r="E23"/>
  <c r="E24"/>
  <c r="E25"/>
  <c r="E26"/>
  <c r="E27"/>
  <c r="H27" s="1"/>
  <c r="E28"/>
  <c r="E29"/>
  <c r="E30"/>
  <c r="G30" s="1"/>
  <c r="E31"/>
  <c r="E32"/>
  <c r="E33"/>
  <c r="E35"/>
  <c r="E36"/>
  <c r="E9"/>
  <c r="C56"/>
  <c r="E55"/>
  <c r="E56" s="1"/>
  <c r="C55"/>
  <c r="G53"/>
  <c r="F53"/>
  <c r="F51"/>
  <c r="G50"/>
  <c r="F50"/>
  <c r="F49"/>
  <c r="F48"/>
  <c r="G46"/>
  <c r="G45"/>
  <c r="G43"/>
  <c r="F42"/>
  <c r="G41"/>
  <c r="H36"/>
  <c r="G36"/>
  <c r="H35"/>
  <c r="G35"/>
  <c r="F34"/>
  <c r="D34"/>
  <c r="E34" s="1"/>
  <c r="H33"/>
  <c r="G33"/>
  <c r="G32"/>
  <c r="H32"/>
  <c r="H31"/>
  <c r="G29"/>
  <c r="H29"/>
  <c r="H28"/>
  <c r="G27"/>
  <c r="H26"/>
  <c r="H25"/>
  <c r="G24"/>
  <c r="H24"/>
  <c r="G23"/>
  <c r="H21"/>
  <c r="G20"/>
  <c r="H19"/>
  <c r="G18"/>
  <c r="G17"/>
  <c r="H16"/>
  <c r="H15"/>
  <c r="G15"/>
  <c r="H13"/>
  <c r="G12"/>
  <c r="H12"/>
  <c r="G10"/>
  <c r="G9"/>
  <c r="H9"/>
  <c r="H26" i="4"/>
  <c r="E26"/>
  <c r="D40"/>
  <c r="D41"/>
  <c r="F41" s="1"/>
  <c r="D42"/>
  <c r="D43"/>
  <c r="G43" s="1"/>
  <c r="D44"/>
  <c r="D45"/>
  <c r="D46"/>
  <c r="D47"/>
  <c r="F47" s="1"/>
  <c r="D48"/>
  <c r="D49"/>
  <c r="F49" s="1"/>
  <c r="D50"/>
  <c r="D51"/>
  <c r="F51" s="1"/>
  <c r="D52"/>
  <c r="G52" s="1"/>
  <c r="D53"/>
  <c r="D54"/>
  <c r="D39"/>
  <c r="F39" s="1"/>
  <c r="E10"/>
  <c r="E11"/>
  <c r="H11" s="1"/>
  <c r="E12"/>
  <c r="G12" s="1"/>
  <c r="E13"/>
  <c r="E14"/>
  <c r="E15"/>
  <c r="G15" s="1"/>
  <c r="E16"/>
  <c r="E17"/>
  <c r="E18"/>
  <c r="H18" s="1"/>
  <c r="E19"/>
  <c r="G19" s="1"/>
  <c r="E20"/>
  <c r="H20" s="1"/>
  <c r="E21"/>
  <c r="E22"/>
  <c r="E23"/>
  <c r="G23" s="1"/>
  <c r="E24"/>
  <c r="E25"/>
  <c r="H25" s="1"/>
  <c r="E27"/>
  <c r="E28"/>
  <c r="E29"/>
  <c r="G29" s="1"/>
  <c r="E30"/>
  <c r="E31"/>
  <c r="H31" s="1"/>
  <c r="E32"/>
  <c r="G32" s="1"/>
  <c r="E33"/>
  <c r="H33" s="1"/>
  <c r="E35"/>
  <c r="E36"/>
  <c r="G36" s="1"/>
  <c r="E9"/>
  <c r="G9" s="1"/>
  <c r="C56"/>
  <c r="E55"/>
  <c r="E56" s="1"/>
  <c r="C55"/>
  <c r="F54"/>
  <c r="G53"/>
  <c r="F53"/>
  <c r="G50"/>
  <c r="F50"/>
  <c r="G49"/>
  <c r="F48"/>
  <c r="G48"/>
  <c r="G46"/>
  <c r="G45"/>
  <c r="G44"/>
  <c r="F43"/>
  <c r="F42"/>
  <c r="G42"/>
  <c r="G40"/>
  <c r="H35"/>
  <c r="G35"/>
  <c r="F34"/>
  <c r="D34"/>
  <c r="E34" s="1"/>
  <c r="G33"/>
  <c r="H30"/>
  <c r="G30"/>
  <c r="H28"/>
  <c r="H27"/>
  <c r="G27"/>
  <c r="G24"/>
  <c r="H22"/>
  <c r="G22"/>
  <c r="H21"/>
  <c r="H19"/>
  <c r="G18"/>
  <c r="G17"/>
  <c r="H16"/>
  <c r="H14"/>
  <c r="H13"/>
  <c r="G10"/>
  <c r="H10"/>
  <c r="D39" i="3"/>
  <c r="D40"/>
  <c r="G40" s="1"/>
  <c r="D41"/>
  <c r="G41" s="1"/>
  <c r="D42"/>
  <c r="D43"/>
  <c r="D44"/>
  <c r="G44" s="1"/>
  <c r="D45"/>
  <c r="D46"/>
  <c r="D54" s="1"/>
  <c r="D47"/>
  <c r="D48"/>
  <c r="F48" s="1"/>
  <c r="D49"/>
  <c r="D50"/>
  <c r="F50" s="1"/>
  <c r="D51"/>
  <c r="D52"/>
  <c r="G52" s="1"/>
  <c r="D53"/>
  <c r="F53" s="1"/>
  <c r="D38"/>
  <c r="E10"/>
  <c r="E11"/>
  <c r="H11" s="1"/>
  <c r="E12"/>
  <c r="E13"/>
  <c r="E14"/>
  <c r="H14" s="1"/>
  <c r="E15"/>
  <c r="E16"/>
  <c r="E17"/>
  <c r="H17" s="1"/>
  <c r="E18"/>
  <c r="H18" s="1"/>
  <c r="E19"/>
  <c r="E20"/>
  <c r="E21"/>
  <c r="E22"/>
  <c r="H22" s="1"/>
  <c r="E23"/>
  <c r="E24"/>
  <c r="E25"/>
  <c r="E26"/>
  <c r="H26" s="1"/>
  <c r="E27"/>
  <c r="H27" s="1"/>
  <c r="E28"/>
  <c r="E29"/>
  <c r="H29" s="1"/>
  <c r="E30"/>
  <c r="H30" s="1"/>
  <c r="E31"/>
  <c r="E32"/>
  <c r="E33"/>
  <c r="G33" s="1"/>
  <c r="E34"/>
  <c r="H34" s="1"/>
  <c r="E35"/>
  <c r="G35" s="1"/>
  <c r="E9"/>
  <c r="G9" s="1"/>
  <c r="E55"/>
  <c r="E54"/>
  <c r="C54"/>
  <c r="C55" s="1"/>
  <c r="G53"/>
  <c r="F52"/>
  <c r="G51"/>
  <c r="G50"/>
  <c r="G49"/>
  <c r="F49"/>
  <c r="G47"/>
  <c r="G46"/>
  <c r="F46"/>
  <c r="G45"/>
  <c r="G43"/>
  <c r="F43"/>
  <c r="F42"/>
  <c r="G42"/>
  <c r="F40"/>
  <c r="G39"/>
  <c r="H35"/>
  <c r="G34"/>
  <c r="F33"/>
  <c r="H33"/>
  <c r="D33"/>
  <c r="H32"/>
  <c r="G32"/>
  <c r="G31"/>
  <c r="H31"/>
  <c r="G29"/>
  <c r="G28"/>
  <c r="H28"/>
  <c r="G26"/>
  <c r="H25"/>
  <c r="H24"/>
  <c r="G24"/>
  <c r="H23"/>
  <c r="G23"/>
  <c r="H21"/>
  <c r="H20"/>
  <c r="G20"/>
  <c r="G19"/>
  <c r="H19"/>
  <c r="G17"/>
  <c r="H16"/>
  <c r="H15"/>
  <c r="H13"/>
  <c r="H12"/>
  <c r="G12"/>
  <c r="H10"/>
  <c r="D39" i="2"/>
  <c r="D40"/>
  <c r="F40" s="1"/>
  <c r="D41"/>
  <c r="D42"/>
  <c r="F42" s="1"/>
  <c r="D43"/>
  <c r="D44"/>
  <c r="G44" s="1"/>
  <c r="D45"/>
  <c r="G45" s="1"/>
  <c r="D46"/>
  <c r="D47"/>
  <c r="D48"/>
  <c r="F48" s="1"/>
  <c r="D49"/>
  <c r="G49" s="1"/>
  <c r="D50"/>
  <c r="D51"/>
  <c r="D52"/>
  <c r="G52" s="1"/>
  <c r="D53"/>
  <c r="F53" s="1"/>
  <c r="D38"/>
  <c r="E10"/>
  <c r="H10" s="1"/>
  <c r="E11"/>
  <c r="E12"/>
  <c r="E13"/>
  <c r="H13" s="1"/>
  <c r="E14"/>
  <c r="H14" s="1"/>
  <c r="E15"/>
  <c r="E16"/>
  <c r="E17"/>
  <c r="G17" s="1"/>
  <c r="E18"/>
  <c r="E19"/>
  <c r="G19" s="1"/>
  <c r="E20"/>
  <c r="E21"/>
  <c r="H21" s="1"/>
  <c r="E22"/>
  <c r="G22" s="1"/>
  <c r="E23"/>
  <c r="H23" s="1"/>
  <c r="E24"/>
  <c r="E25"/>
  <c r="E26"/>
  <c r="H26" s="1"/>
  <c r="E27"/>
  <c r="E28"/>
  <c r="E29"/>
  <c r="G29" s="1"/>
  <c r="E30"/>
  <c r="E31"/>
  <c r="H31" s="1"/>
  <c r="E32"/>
  <c r="E33"/>
  <c r="E34"/>
  <c r="G34" s="1"/>
  <c r="E35"/>
  <c r="E9"/>
  <c r="C55"/>
  <c r="E54"/>
  <c r="E55" s="1"/>
  <c r="C54"/>
  <c r="F52"/>
  <c r="G51"/>
  <c r="F50"/>
  <c r="F49"/>
  <c r="F47"/>
  <c r="G47"/>
  <c r="F46"/>
  <c r="G43"/>
  <c r="F43"/>
  <c r="F41"/>
  <c r="G41"/>
  <c r="G39"/>
  <c r="F38"/>
  <c r="G35"/>
  <c r="H34"/>
  <c r="F33"/>
  <c r="D33"/>
  <c r="H32"/>
  <c r="G32"/>
  <c r="G31"/>
  <c r="H30"/>
  <c r="H28"/>
  <c r="G28"/>
  <c r="H27"/>
  <c r="G26"/>
  <c r="H25"/>
  <c r="G24"/>
  <c r="G23"/>
  <c r="H22"/>
  <c r="H20"/>
  <c r="G20"/>
  <c r="H19"/>
  <c r="G18"/>
  <c r="H18"/>
  <c r="H16"/>
  <c r="G15"/>
  <c r="H15"/>
  <c r="G12"/>
  <c r="H11"/>
  <c r="G9"/>
  <c r="E10" i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9"/>
  <c r="G17"/>
  <c r="F55" i="10" l="1"/>
  <c r="H34"/>
  <c r="G56"/>
  <c r="F56"/>
  <c r="G34"/>
  <c r="G9"/>
  <c r="G12"/>
  <c r="G17"/>
  <c r="G19"/>
  <c r="G22"/>
  <c r="G24"/>
  <c r="G29"/>
  <c r="G32"/>
  <c r="G36"/>
  <c r="F42"/>
  <c r="F47"/>
  <c r="F49"/>
  <c r="F51"/>
  <c r="F54"/>
  <c r="G55"/>
  <c r="H34" i="9"/>
  <c r="G34"/>
  <c r="D56"/>
  <c r="G55"/>
  <c r="G9"/>
  <c r="G12"/>
  <c r="G17"/>
  <c r="G19"/>
  <c r="G22"/>
  <c r="G24"/>
  <c r="G29"/>
  <c r="G32"/>
  <c r="G36"/>
  <c r="G39"/>
  <c r="F41"/>
  <c r="F43"/>
  <c r="G47"/>
  <c r="F48"/>
  <c r="F50"/>
  <c r="F53"/>
  <c r="F55"/>
  <c r="E56"/>
  <c r="H34" i="8"/>
  <c r="H10"/>
  <c r="H15"/>
  <c r="H18"/>
  <c r="H20"/>
  <c r="H23"/>
  <c r="H27"/>
  <c r="H30"/>
  <c r="H33"/>
  <c r="G34"/>
  <c r="H35"/>
  <c r="G39"/>
  <c r="G42"/>
  <c r="G47"/>
  <c r="G49"/>
  <c r="G51"/>
  <c r="G54"/>
  <c r="D55"/>
  <c r="F55" s="1"/>
  <c r="E56"/>
  <c r="F39"/>
  <c r="H34" i="7"/>
  <c r="F54"/>
  <c r="G39"/>
  <c r="H22"/>
  <c r="G55"/>
  <c r="F55"/>
  <c r="D56"/>
  <c r="F56" s="1"/>
  <c r="G9"/>
  <c r="G12"/>
  <c r="G17"/>
  <c r="G24"/>
  <c r="G29"/>
  <c r="G32"/>
  <c r="F43"/>
  <c r="F48"/>
  <c r="G34" i="6"/>
  <c r="H34"/>
  <c r="D55"/>
  <c r="G27"/>
  <c r="H23"/>
  <c r="G36"/>
  <c r="H19"/>
  <c r="F55"/>
  <c r="G55"/>
  <c r="D56"/>
  <c r="F56" s="1"/>
  <c r="G9"/>
  <c r="G12"/>
  <c r="G17"/>
  <c r="G24"/>
  <c r="G29"/>
  <c r="G32"/>
  <c r="F43"/>
  <c r="F48"/>
  <c r="H22" i="5"/>
  <c r="H30"/>
  <c r="H34"/>
  <c r="G34"/>
  <c r="H20"/>
  <c r="H23"/>
  <c r="G39"/>
  <c r="G42"/>
  <c r="G47"/>
  <c r="G51"/>
  <c r="G54"/>
  <c r="D55"/>
  <c r="G55" s="1"/>
  <c r="F39"/>
  <c r="H23" i="4"/>
  <c r="H32"/>
  <c r="H29"/>
  <c r="H15"/>
  <c r="G20"/>
  <c r="G34"/>
  <c r="H34"/>
  <c r="H9"/>
  <c r="H12"/>
  <c r="H17"/>
  <c r="H24"/>
  <c r="H36"/>
  <c r="G41"/>
  <c r="G47"/>
  <c r="G51"/>
  <c r="G54"/>
  <c r="D55"/>
  <c r="G55" s="1"/>
  <c r="G39"/>
  <c r="D55" i="3"/>
  <c r="F55" s="1"/>
  <c r="G48"/>
  <c r="G22"/>
  <c r="H9"/>
  <c r="F54"/>
  <c r="G54"/>
  <c r="G55"/>
  <c r="G10"/>
  <c r="G15"/>
  <c r="G18"/>
  <c r="F38"/>
  <c r="F41"/>
  <c r="F47"/>
  <c r="G38"/>
  <c r="G48" i="2"/>
  <c r="G42"/>
  <c r="G10"/>
  <c r="H29"/>
  <c r="G33"/>
  <c r="H33"/>
  <c r="D54"/>
  <c r="H9"/>
  <c r="H12"/>
  <c r="H17"/>
  <c r="H24"/>
  <c r="H35"/>
  <c r="G40"/>
  <c r="G46"/>
  <c r="G50"/>
  <c r="G53"/>
  <c r="G38"/>
  <c r="H17" i="1"/>
  <c r="D39"/>
  <c r="D40"/>
  <c r="G40" s="1"/>
  <c r="D41"/>
  <c r="D42"/>
  <c r="D43"/>
  <c r="D44"/>
  <c r="G44" s="1"/>
  <c r="D45"/>
  <c r="D46"/>
  <c r="D47"/>
  <c r="D48"/>
  <c r="F48" s="1"/>
  <c r="D49"/>
  <c r="D50"/>
  <c r="D51"/>
  <c r="D52"/>
  <c r="F52" s="1"/>
  <c r="D53"/>
  <c r="D38"/>
  <c r="F38" s="1"/>
  <c r="G52"/>
  <c r="E54"/>
  <c r="E55" s="1"/>
  <c r="C54"/>
  <c r="C55" s="1"/>
  <c r="G53"/>
  <c r="G51"/>
  <c r="G50"/>
  <c r="F49"/>
  <c r="G47"/>
  <c r="G46"/>
  <c r="G45"/>
  <c r="F43"/>
  <c r="F42"/>
  <c r="G41"/>
  <c r="G39"/>
  <c r="H35"/>
  <c r="G34"/>
  <c r="H34"/>
  <c r="F33"/>
  <c r="D33"/>
  <c r="H32"/>
  <c r="G32"/>
  <c r="H31"/>
  <c r="G31"/>
  <c r="H30"/>
  <c r="H29"/>
  <c r="G29"/>
  <c r="G28"/>
  <c r="H27"/>
  <c r="G26"/>
  <c r="H25"/>
  <c r="H24"/>
  <c r="G23"/>
  <c r="H22"/>
  <c r="G22"/>
  <c r="H21"/>
  <c r="H20"/>
  <c r="G20"/>
  <c r="G19"/>
  <c r="G18"/>
  <c r="H18"/>
  <c r="H16"/>
  <c r="G15"/>
  <c r="H14"/>
  <c r="H13"/>
  <c r="H12"/>
  <c r="H11"/>
  <c r="H10"/>
  <c r="G10"/>
  <c r="H9"/>
  <c r="F56" i="9" l="1"/>
  <c r="G56"/>
  <c r="D56" i="8"/>
  <c r="F56" s="1"/>
  <c r="G56"/>
  <c r="G55"/>
  <c r="G56" i="7"/>
  <c r="G56" i="6"/>
  <c r="F55" i="5"/>
  <c r="D56"/>
  <c r="D56" i="4"/>
  <c r="F56" s="1"/>
  <c r="F55"/>
  <c r="F54" i="2"/>
  <c r="G54"/>
  <c r="D55"/>
  <c r="H23" i="1"/>
  <c r="F53"/>
  <c r="G48"/>
  <c r="G42"/>
  <c r="H15"/>
  <c r="G43"/>
  <c r="G49"/>
  <c r="G9"/>
  <c r="H19"/>
  <c r="H26"/>
  <c r="H28"/>
  <c r="G12"/>
  <c r="F41"/>
  <c r="F47"/>
  <c r="H33"/>
  <c r="G33"/>
  <c r="G24"/>
  <c r="G35"/>
  <c r="G38"/>
  <c r="F40"/>
  <c r="F46"/>
  <c r="F50"/>
  <c r="D54"/>
  <c r="F56" i="5" l="1"/>
  <c r="G56"/>
  <c r="G56" i="4"/>
  <c r="F55" i="2"/>
  <c r="G55"/>
  <c r="F54" i="1"/>
  <c r="G54"/>
  <c r="D55"/>
  <c r="F55" l="1"/>
  <c r="G55"/>
</calcChain>
</file>

<file path=xl/sharedStrings.xml><?xml version="1.0" encoding="utf-8"?>
<sst xmlns="http://schemas.openxmlformats.org/spreadsheetml/2006/main" count="779" uniqueCount="96">
  <si>
    <t xml:space="preserve">                      И с п о л н е н и е </t>
  </si>
  <si>
    <r>
      <t>бюджета Администрация сельского поселения Каралачикский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</si>
  <si>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</si>
  <si>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</si>
  <si>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</si>
  <si>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</si>
  <si>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</si>
  <si>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</si>
  <si>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</si>
  <si>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</si>
  <si>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</si>
  <si>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</si>
  <si>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</si>
  <si>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</si>
  <si>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</si>
  <si>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инф-коммун технол</t>
  </si>
  <si>
    <t>226.7</t>
  </si>
  <si>
    <t>Содержание имущества</t>
  </si>
  <si>
    <t>Прочие услуги</t>
  </si>
  <si>
    <t>ОСАГО</t>
  </si>
  <si>
    <t>Увелич стоим ОС</t>
  </si>
  <si>
    <t>Увел стоим МЗ (бензин)</t>
  </si>
  <si>
    <t>343.2</t>
  </si>
  <si>
    <t>Увелич стоим МЗ</t>
  </si>
  <si>
    <t>Имущ.налоги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</si>
  <si>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</si>
  <si>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</si>
  <si>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</si>
  <si>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</si>
  <si>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</si>
  <si>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</si>
  <si>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</si>
  <si>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</si>
  <si>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</si>
  <si>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</si>
  <si>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</si>
  <si>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</si>
  <si>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</si>
  <si>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</si>
  <si>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</si>
  <si>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</si>
  <si>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</si>
  <si>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</si>
  <si>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</si>
  <si>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</si>
  <si>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</si>
  <si>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</si>
  <si>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</si>
  <si>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</si>
  <si>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</si>
  <si>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</si>
  <si>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</si>
  <si>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</si>
  <si>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</si>
  <si>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</si>
  <si>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</si>
  <si>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</si>
  <si>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</si>
  <si>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</si>
  <si>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</si>
  <si>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</si>
  <si>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</si>
  <si>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</si>
  <si>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223.8</t>
  </si>
  <si>
    <t>по состоянию на 01 февраля 2020 года.</t>
  </si>
  <si>
    <t>утверж.за 2020г.</t>
  </si>
  <si>
    <t xml:space="preserve">утверж за 1 месяц </t>
  </si>
  <si>
    <t>касса</t>
  </si>
  <si>
    <t>утвер.на 2020г.</t>
  </si>
  <si>
    <t>Дох.от реал имущ</t>
  </si>
  <si>
    <t>коммун.усл возмещ</t>
  </si>
  <si>
    <t>Аренда</t>
  </si>
  <si>
    <t>по состоянию на 01 марта 2020 года.</t>
  </si>
  <si>
    <t xml:space="preserve">утверж за 2 мес </t>
  </si>
  <si>
    <t>по состоянию на 01 апреля 2020 года.</t>
  </si>
  <si>
    <t xml:space="preserve">утверж за 3 мес </t>
  </si>
  <si>
    <t>по состоянию на 01 мая 2020 года.</t>
  </si>
  <si>
    <t xml:space="preserve">утверж за 4 мес </t>
  </si>
  <si>
    <t>Прочие МБТ</t>
  </si>
  <si>
    <t>0113</t>
  </si>
  <si>
    <t>по состоянию на 01 июня 2020 года.</t>
  </si>
  <si>
    <t xml:space="preserve">утверж за 5 мес </t>
  </si>
  <si>
    <t>по состоянию на 01 июля 2020 года.</t>
  </si>
  <si>
    <t xml:space="preserve">утверж за 6 мес </t>
  </si>
  <si>
    <t>Остаток</t>
  </si>
  <si>
    <t>в т.ч.</t>
  </si>
  <si>
    <t>военкомат</t>
  </si>
  <si>
    <t>РБ</t>
  </si>
  <si>
    <t>собственные</t>
  </si>
  <si>
    <t>по состоянию на 01 августа 2020 года.</t>
  </si>
  <si>
    <t xml:space="preserve">утверж за 7 мес </t>
  </si>
  <si>
    <t>по состоянию на 01 сентября  2020 года.</t>
  </si>
  <si>
    <t xml:space="preserve">утверж за 8 мес </t>
  </si>
  <si>
    <t xml:space="preserve">утверж за  9 мес </t>
  </si>
  <si>
    <t>по состоянию на 01 ноября  2020 года.</t>
  </si>
  <si>
    <t xml:space="preserve">утверж за 10 мес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</si>
</sst>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0" fontId="0" fillId="0" borderId="1" xfId="0" applyBorder="1"/>
    <xf numFmtId="0" fontId="0" fillId="0" borderId="2" xfId="0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4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64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3" t="s">
        <v>4</v>
      </c>
      <c r="D8" s="4" t="s">
        <v>65</v>
      </c>
      <c r="E8" s="4" t="s">
        <v>66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SUM(D9/12*1)</f>
        <v>62091.666666666664</v>
      </c>
      <c r="F9" s="9">
        <v>40989</v>
      </c>
      <c r="G9" s="10">
        <f>F9/E9*100</f>
        <v>66.013689437659366</v>
      </c>
      <c r="H9" s="11">
        <f t="shared" ref="H9:H35" si="0">E9-F9</f>
        <v>21102.666666666664</v>
      </c>
    </row>
    <row r="10" spans="1:14">
      <c r="A10" s="12" t="s">
        <v>8</v>
      </c>
      <c r="B10" s="13"/>
      <c r="C10" s="8">
        <v>213</v>
      </c>
      <c r="D10" s="9">
        <v>224600</v>
      </c>
      <c r="E10" s="9">
        <f t="shared" ref="E10:E35" si="1">SUM(D10/12*1)</f>
        <v>18716.666666666668</v>
      </c>
      <c r="F10" s="9">
        <v>0</v>
      </c>
      <c r="G10" s="10">
        <f>F10/E10*100</f>
        <v>0</v>
      </c>
      <c r="H10" s="11">
        <f t="shared" si="0"/>
        <v>18716.666666666668</v>
      </c>
    </row>
    <row r="11" spans="1:14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3600</v>
      </c>
      <c r="F12" s="17">
        <v>0</v>
      </c>
      <c r="G12" s="10">
        <f>F12/E12*100</f>
        <v>0</v>
      </c>
      <c r="H12" s="11">
        <f t="shared" si="0"/>
        <v>3600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>
        <v>0</v>
      </c>
      <c r="G14" s="20"/>
      <c r="H14" s="11">
        <f>E14-F14</f>
        <v>175</v>
      </c>
    </row>
    <row r="15" spans="1:14">
      <c r="A15" s="29" t="s">
        <v>15</v>
      </c>
      <c r="B15" s="30"/>
      <c r="C15" s="19" t="s">
        <v>16</v>
      </c>
      <c r="D15" s="9">
        <v>53300</v>
      </c>
      <c r="E15" s="9">
        <f t="shared" si="1"/>
        <v>4441.666666666667</v>
      </c>
      <c r="F15" s="9">
        <v>0</v>
      </c>
      <c r="G15" s="10">
        <f>F15/E15*100</f>
        <v>0</v>
      </c>
      <c r="H15" s="11">
        <f t="shared" si="0"/>
        <v>4441.666666666667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1083.3333333333333</v>
      </c>
      <c r="F16" s="9">
        <v>0</v>
      </c>
      <c r="G16" s="10"/>
      <c r="H16" s="11">
        <f>E16-F16</f>
        <v>1083.3333333333333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333.33333333333331</v>
      </c>
      <c r="F17" s="24">
        <v>0</v>
      </c>
      <c r="G17" s="10">
        <f>F17/E17*100</f>
        <v>0</v>
      </c>
      <c r="H17" s="11">
        <f>E17-F17</f>
        <v>333.33333333333331</v>
      </c>
    </row>
    <row r="18" spans="1:8">
      <c r="A18" s="21" t="s">
        <v>17</v>
      </c>
      <c r="B18" s="22"/>
      <c r="C18" s="23">
        <v>225</v>
      </c>
      <c r="D18" s="24">
        <v>16000</v>
      </c>
      <c r="E18" s="9">
        <f t="shared" si="1"/>
        <v>1333.3333333333333</v>
      </c>
      <c r="F18" s="24">
        <v>0</v>
      </c>
      <c r="G18" s="10">
        <f>F18/E18*100</f>
        <v>0</v>
      </c>
      <c r="H18" s="11">
        <f>E18-F18</f>
        <v>1333.3333333333333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808.33333333333337</v>
      </c>
      <c r="F19" s="24">
        <v>0</v>
      </c>
      <c r="G19" s="10">
        <f>F19/E19*100</f>
        <v>0</v>
      </c>
      <c r="H19" s="11">
        <f t="shared" si="0"/>
        <v>808.33333333333337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291.66666666666669</v>
      </c>
      <c r="F20" s="9"/>
      <c r="G20" s="20">
        <f>F20/E20*100</f>
        <v>0</v>
      </c>
      <c r="H20" s="11">
        <f>E20-F20</f>
        <v>291.66666666666669</v>
      </c>
    </row>
    <row r="21" spans="1:8">
      <c r="A21" s="12" t="s">
        <v>20</v>
      </c>
      <c r="B21" s="13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13" t="s">
        <v>21</v>
      </c>
      <c r="B22" s="114"/>
      <c r="C22" s="25" t="s">
        <v>22</v>
      </c>
      <c r="D22" s="26">
        <v>73000</v>
      </c>
      <c r="E22" s="9">
        <f t="shared" si="1"/>
        <v>6083.333333333333</v>
      </c>
      <c r="F22" s="26">
        <v>0</v>
      </c>
      <c r="G22" s="10">
        <f>SUM(F22/E22*100)</f>
        <v>0</v>
      </c>
      <c r="H22" s="11">
        <f t="shared" si="0"/>
        <v>6083.333333333333</v>
      </c>
    </row>
    <row r="23" spans="1:8">
      <c r="A23" s="6" t="s">
        <v>23</v>
      </c>
      <c r="B23" s="7"/>
      <c r="C23" s="25">
        <v>346</v>
      </c>
      <c r="D23" s="26">
        <v>19800</v>
      </c>
      <c r="E23" s="9">
        <f t="shared" si="1"/>
        <v>1650</v>
      </c>
      <c r="F23" s="26"/>
      <c r="G23" s="10">
        <f>F23/E23*100</f>
        <v>0</v>
      </c>
      <c r="H23" s="11">
        <f t="shared" si="0"/>
        <v>1650</v>
      </c>
    </row>
    <row r="24" spans="1:8" ht="12" customHeight="1">
      <c r="A24" s="113" t="s">
        <v>24</v>
      </c>
      <c r="B24" s="114"/>
      <c r="C24" s="25">
        <v>291</v>
      </c>
      <c r="D24" s="26">
        <v>7100</v>
      </c>
      <c r="E24" s="9">
        <f t="shared" si="1"/>
        <v>591.66666666666663</v>
      </c>
      <c r="F24" s="26">
        <v>874</v>
      </c>
      <c r="G24" s="10">
        <f>SUM(F24/E24*100)</f>
        <v>147.71830985915494</v>
      </c>
      <c r="H24" s="11">
        <f>E24-F24</f>
        <v>-282.33333333333337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125</v>
      </c>
      <c r="F25" s="28"/>
      <c r="G25" s="10"/>
      <c r="H25" s="11">
        <f>E25-F25</f>
        <v>125</v>
      </c>
    </row>
    <row r="26" spans="1:8">
      <c r="A26" s="21" t="s">
        <v>27</v>
      </c>
      <c r="B26" s="22"/>
      <c r="C26" s="27" t="s">
        <v>28</v>
      </c>
      <c r="D26" s="28">
        <v>90700</v>
      </c>
      <c r="E26" s="9">
        <f t="shared" si="1"/>
        <v>7558.333333333333</v>
      </c>
      <c r="F26" s="28">
        <v>0</v>
      </c>
      <c r="G26" s="10">
        <f>F26/E26*100</f>
        <v>0</v>
      </c>
      <c r="H26" s="11">
        <f t="shared" si="0"/>
        <v>7558.333333333333</v>
      </c>
    </row>
    <row r="27" spans="1:8">
      <c r="A27" s="115" t="s">
        <v>29</v>
      </c>
      <c r="B27" s="116"/>
      <c r="C27" s="27" t="s">
        <v>30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12" t="s">
        <v>31</v>
      </c>
      <c r="B28" s="13"/>
      <c r="C28" s="31" t="s">
        <v>32</v>
      </c>
      <c r="D28" s="9">
        <v>5000</v>
      </c>
      <c r="E28" s="9">
        <f t="shared" si="1"/>
        <v>416.66666666666669</v>
      </c>
      <c r="F28" s="9"/>
      <c r="G28" s="10">
        <f>SUM(F28/E28*100)</f>
        <v>0</v>
      </c>
      <c r="H28" s="11">
        <f>E28-F28</f>
        <v>416.66666666666669</v>
      </c>
    </row>
    <row r="29" spans="1:8">
      <c r="A29" s="12" t="s">
        <v>33</v>
      </c>
      <c r="B29" s="13"/>
      <c r="C29" s="31" t="s">
        <v>34</v>
      </c>
      <c r="D29" s="9">
        <v>194000</v>
      </c>
      <c r="E29" s="9">
        <f t="shared" si="1"/>
        <v>16166.666666666666</v>
      </c>
      <c r="F29" s="9"/>
      <c r="G29" s="10">
        <f>SUM(F29/E29*100)</f>
        <v>0</v>
      </c>
      <c r="H29" s="11">
        <f>E29-F29</f>
        <v>16166.666666666666</v>
      </c>
    </row>
    <row r="30" spans="1:8">
      <c r="A30" s="12" t="s">
        <v>31</v>
      </c>
      <c r="B30" s="13"/>
      <c r="C30" s="31" t="s">
        <v>35</v>
      </c>
      <c r="D30" s="9">
        <v>3800</v>
      </c>
      <c r="E30" s="9">
        <f t="shared" si="1"/>
        <v>316.66666666666669</v>
      </c>
      <c r="F30" s="9"/>
      <c r="G30" s="10"/>
      <c r="H30" s="11">
        <f>E30-F30</f>
        <v>316.66666666666669</v>
      </c>
    </row>
    <row r="31" spans="1:8">
      <c r="A31" s="12" t="s">
        <v>36</v>
      </c>
      <c r="B31" s="13"/>
      <c r="C31" s="31" t="s">
        <v>37</v>
      </c>
      <c r="D31" s="9">
        <v>820000</v>
      </c>
      <c r="E31" s="9">
        <f t="shared" si="1"/>
        <v>68333.333333333328</v>
      </c>
      <c r="F31" s="9">
        <v>0</v>
      </c>
      <c r="G31" s="10">
        <f>SUM(F31/E31*100)</f>
        <v>0</v>
      </c>
      <c r="H31" s="11">
        <f t="shared" si="0"/>
        <v>68333.333333333328</v>
      </c>
    </row>
    <row r="32" spans="1:8">
      <c r="A32" s="12" t="s">
        <v>38</v>
      </c>
      <c r="B32" s="13"/>
      <c r="C32" s="31" t="s">
        <v>39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32" t="s">
        <v>40</v>
      </c>
      <c r="B33" s="33"/>
      <c r="C33" s="23"/>
      <c r="D33" s="28">
        <f>SUM(D9:D32)</f>
        <v>2329400</v>
      </c>
      <c r="E33" s="9">
        <f t="shared" si="1"/>
        <v>194116.66666666666</v>
      </c>
      <c r="F33" s="28">
        <f>SUM(F9:F32)</f>
        <v>41863</v>
      </c>
      <c r="G33" s="10">
        <f>F33/E33*100</f>
        <v>21.565896797458574</v>
      </c>
      <c r="H33" s="11">
        <f t="shared" si="0"/>
        <v>152253.66666666666</v>
      </c>
    </row>
    <row r="34" spans="1:8">
      <c r="A34" s="34" t="s">
        <v>41</v>
      </c>
      <c r="B34" s="35"/>
      <c r="C34" s="8"/>
      <c r="D34" s="36">
        <v>646900</v>
      </c>
      <c r="E34" s="9">
        <f t="shared" si="1"/>
        <v>53908.333333333336</v>
      </c>
      <c r="F34" s="36">
        <v>25300</v>
      </c>
      <c r="G34" s="10">
        <f>F34/E34*100</f>
        <v>46.931519554799813</v>
      </c>
      <c r="H34" s="11">
        <f t="shared" si="0"/>
        <v>28608.333333333336</v>
      </c>
    </row>
    <row r="35" spans="1:8">
      <c r="A35" s="107" t="s">
        <v>42</v>
      </c>
      <c r="B35" s="108"/>
      <c r="C35" s="37"/>
      <c r="D35" s="38">
        <v>567500</v>
      </c>
      <c r="E35" s="9">
        <f t="shared" si="1"/>
        <v>47291.666666666664</v>
      </c>
      <c r="F35" s="38">
        <v>16563</v>
      </c>
      <c r="G35" s="10">
        <f>F35/E35*100</f>
        <v>35.02308370044053</v>
      </c>
      <c r="H35" s="39">
        <f t="shared" si="0"/>
        <v>30728.666666666664</v>
      </c>
    </row>
    <row r="37" spans="1:8" ht="27" customHeight="1">
      <c r="A37" s="111" t="s">
        <v>43</v>
      </c>
      <c r="B37" s="112"/>
      <c r="C37" s="4" t="s">
        <v>68</v>
      </c>
      <c r="D37" s="4" t="s">
        <v>44</v>
      </c>
      <c r="E37" s="4" t="s">
        <v>45</v>
      </c>
      <c r="F37" s="4" t="s">
        <v>5</v>
      </c>
      <c r="G37" s="4" t="s">
        <v>46</v>
      </c>
      <c r="H37" s="4"/>
    </row>
    <row r="38" spans="1:8" ht="12.75" customHeight="1">
      <c r="A38" s="40" t="s">
        <v>47</v>
      </c>
      <c r="B38" s="41"/>
      <c r="C38" s="28">
        <v>748200</v>
      </c>
      <c r="D38" s="36">
        <f>SUM(C38/12*1)</f>
        <v>62350</v>
      </c>
      <c r="E38" s="28">
        <v>18700</v>
      </c>
      <c r="F38" s="28">
        <f t="shared" ref="F38:F43" si="2">SUM(E38/D38*100)</f>
        <v>29.991980753809145</v>
      </c>
      <c r="G38" s="42">
        <f>E38-D38</f>
        <v>-43650</v>
      </c>
      <c r="H38" s="43"/>
    </row>
    <row r="39" spans="1:8" ht="12.75" customHeight="1">
      <c r="A39" s="107" t="s">
        <v>48</v>
      </c>
      <c r="B39" s="108"/>
      <c r="C39" s="28">
        <v>0</v>
      </c>
      <c r="D39" s="36">
        <f t="shared" ref="D39:D53" si="3">SUM(C39/12*1)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107" t="s">
        <v>49</v>
      </c>
      <c r="B40" s="108"/>
      <c r="C40" s="28">
        <v>90700</v>
      </c>
      <c r="D40" s="36">
        <f t="shared" si="3"/>
        <v>7558.333333333333</v>
      </c>
      <c r="E40" s="28">
        <v>0</v>
      </c>
      <c r="F40" s="28">
        <f t="shared" si="2"/>
        <v>0</v>
      </c>
      <c r="G40" s="42">
        <f t="shared" ref="G40:G55" si="4">SUM(E40-D40)</f>
        <v>-7558.333333333333</v>
      </c>
      <c r="H40" s="43"/>
    </row>
    <row r="41" spans="1:8" ht="12.75" customHeight="1">
      <c r="A41" s="107" t="s">
        <v>50</v>
      </c>
      <c r="B41" s="108"/>
      <c r="C41" s="28">
        <v>194000</v>
      </c>
      <c r="D41" s="36">
        <f t="shared" si="3"/>
        <v>16166.666666666666</v>
      </c>
      <c r="E41" s="28">
        <v>0</v>
      </c>
      <c r="F41" s="28">
        <f t="shared" si="2"/>
        <v>0</v>
      </c>
      <c r="G41" s="42">
        <f>SUM(E41-D41)</f>
        <v>-16166.666666666666</v>
      </c>
      <c r="H41" s="43"/>
    </row>
    <row r="42" spans="1:8" ht="12.75" customHeight="1">
      <c r="A42" s="107" t="s">
        <v>51</v>
      </c>
      <c r="B42" s="108"/>
      <c r="C42" s="28">
        <v>700000</v>
      </c>
      <c r="D42" s="36">
        <f t="shared" si="3"/>
        <v>58333.333333333336</v>
      </c>
      <c r="E42" s="28">
        <v>0</v>
      </c>
      <c r="F42" s="28">
        <f t="shared" si="2"/>
        <v>0</v>
      </c>
      <c r="G42" s="42">
        <f t="shared" si="4"/>
        <v>-58333.333333333336</v>
      </c>
      <c r="H42" s="43"/>
    </row>
    <row r="43" spans="1:8" ht="12.75" customHeight="1">
      <c r="A43" s="107" t="s">
        <v>52</v>
      </c>
      <c r="B43" s="108"/>
      <c r="C43" s="28">
        <v>0</v>
      </c>
      <c r="D43" s="36">
        <f t="shared" si="3"/>
        <v>0</v>
      </c>
      <c r="E43" s="28">
        <v>0</v>
      </c>
      <c r="F43" s="28" t="e">
        <f t="shared" si="2"/>
        <v>#DIV/0!</v>
      </c>
      <c r="G43" s="42">
        <f>SUM(E43-D43)</f>
        <v>0</v>
      </c>
      <c r="H43" s="43"/>
    </row>
    <row r="44" spans="1:8" ht="12.75" customHeight="1">
      <c r="A44" s="107" t="s">
        <v>53</v>
      </c>
      <c r="B44" s="108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07"/>
      <c r="B45" s="108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34" t="s">
        <v>54</v>
      </c>
      <c r="B46" s="44"/>
      <c r="C46" s="36">
        <v>16500</v>
      </c>
      <c r="D46" s="36">
        <f t="shared" si="3"/>
        <v>1375</v>
      </c>
      <c r="E46" s="36">
        <v>92</v>
      </c>
      <c r="F46" s="28">
        <f>E46/D46*100</f>
        <v>6.6909090909090905</v>
      </c>
      <c r="G46" s="42">
        <f t="shared" si="4"/>
        <v>-1283</v>
      </c>
      <c r="H46" s="42"/>
    </row>
    <row r="47" spans="1:8" ht="12.75" customHeight="1">
      <c r="A47" s="45" t="s">
        <v>55</v>
      </c>
      <c r="B47" s="45"/>
      <c r="C47" s="36">
        <v>5000</v>
      </c>
      <c r="D47" s="36">
        <f t="shared" si="3"/>
        <v>416.66666666666669</v>
      </c>
      <c r="E47" s="36">
        <v>0</v>
      </c>
      <c r="F47" s="28">
        <f>E47/D47*100</f>
        <v>0</v>
      </c>
      <c r="G47" s="42">
        <f t="shared" si="4"/>
        <v>-416.66666666666669</v>
      </c>
      <c r="H47" s="42"/>
    </row>
    <row r="48" spans="1:8" ht="12.75" customHeight="1">
      <c r="A48" s="107" t="s">
        <v>56</v>
      </c>
      <c r="B48" s="108"/>
      <c r="C48" s="36">
        <v>18300</v>
      </c>
      <c r="D48" s="36">
        <f t="shared" si="3"/>
        <v>1525</v>
      </c>
      <c r="E48" s="36">
        <v>0</v>
      </c>
      <c r="F48" s="28">
        <f>E48/D48*100</f>
        <v>0</v>
      </c>
      <c r="G48" s="42">
        <f t="shared" si="4"/>
        <v>-1525</v>
      </c>
      <c r="H48" s="42"/>
    </row>
    <row r="49" spans="1:8">
      <c r="A49" s="107" t="s">
        <v>57</v>
      </c>
      <c r="B49" s="108"/>
      <c r="C49" s="36">
        <v>7500</v>
      </c>
      <c r="D49" s="36">
        <f t="shared" si="3"/>
        <v>625</v>
      </c>
      <c r="E49" s="36">
        <v>387</v>
      </c>
      <c r="F49" s="28">
        <f>SUM(E49/D49*100)</f>
        <v>61.919999999999995</v>
      </c>
      <c r="G49" s="42">
        <f t="shared" si="4"/>
        <v>-238</v>
      </c>
      <c r="H49" s="42"/>
    </row>
    <row r="50" spans="1:8" ht="12.75" customHeight="1">
      <c r="A50" s="107" t="s">
        <v>58</v>
      </c>
      <c r="B50" s="108"/>
      <c r="C50" s="36">
        <v>237700</v>
      </c>
      <c r="D50" s="36">
        <f t="shared" si="3"/>
        <v>19808.333333333332</v>
      </c>
      <c r="E50" s="36">
        <v>5621</v>
      </c>
      <c r="F50" s="28">
        <f>SUM(E50/D50*100)</f>
        <v>28.376945729911657</v>
      </c>
      <c r="G50" s="42">
        <f t="shared" si="4"/>
        <v>-14187.333333333332</v>
      </c>
      <c r="H50" s="42"/>
    </row>
    <row r="51" spans="1:8" ht="12.75" customHeight="1">
      <c r="A51" s="107" t="s">
        <v>59</v>
      </c>
      <c r="B51" s="108"/>
      <c r="C51" s="36">
        <v>1500</v>
      </c>
      <c r="D51" s="36">
        <f t="shared" si="3"/>
        <v>125</v>
      </c>
      <c r="E51" s="36">
        <v>0</v>
      </c>
      <c r="F51" s="28"/>
      <c r="G51" s="42">
        <f t="shared" si="4"/>
        <v>-125</v>
      </c>
      <c r="H51" s="42"/>
    </row>
    <row r="52" spans="1:8" ht="12.75" customHeight="1">
      <c r="A52" s="107" t="s">
        <v>60</v>
      </c>
      <c r="B52" s="108"/>
      <c r="C52" s="36">
        <v>10000</v>
      </c>
      <c r="D52" s="36">
        <f t="shared" si="3"/>
        <v>833.33333333333337</v>
      </c>
      <c r="E52" s="36">
        <v>0</v>
      </c>
      <c r="F52" s="36">
        <f>SUM(E52/D52*100)</f>
        <v>0</v>
      </c>
      <c r="G52" s="42">
        <f t="shared" ref="G52" si="5">SUM(E52-D52)</f>
        <v>-833.33333333333337</v>
      </c>
      <c r="H52" s="42"/>
    </row>
    <row r="53" spans="1:8" ht="12.75" customHeight="1">
      <c r="A53" s="107" t="s">
        <v>69</v>
      </c>
      <c r="B53" s="108"/>
      <c r="C53" s="36">
        <v>300000</v>
      </c>
      <c r="D53" s="36">
        <f t="shared" si="3"/>
        <v>25000</v>
      </c>
      <c r="E53" s="36">
        <v>0</v>
      </c>
      <c r="F53" s="36">
        <f>SUM(E53/D53*100)</f>
        <v>0</v>
      </c>
      <c r="G53" s="42">
        <f t="shared" si="4"/>
        <v>-25000</v>
      </c>
      <c r="H53" s="42"/>
    </row>
    <row r="54" spans="1:8">
      <c r="A54" s="107" t="s">
        <v>61</v>
      </c>
      <c r="B54" s="108"/>
      <c r="C54" s="36">
        <f>SUM(C46:C53)</f>
        <v>596500</v>
      </c>
      <c r="D54" s="36">
        <f>SUM(D46:D53)</f>
        <v>49708.333333333328</v>
      </c>
      <c r="E54" s="36">
        <f>SUM(E46:E53)</f>
        <v>6100</v>
      </c>
      <c r="F54" s="46">
        <f>SUM(E54/D54*100)</f>
        <v>12.271584241408217</v>
      </c>
      <c r="G54" s="42">
        <f t="shared" si="4"/>
        <v>-43608.333333333328</v>
      </c>
      <c r="H54" s="42"/>
    </row>
    <row r="55" spans="1:8">
      <c r="A55" s="47" t="s">
        <v>62</v>
      </c>
      <c r="B55" s="48"/>
      <c r="C55" s="36">
        <f>SUM(C38,C54,C40,C41,C42,C43,C39,C45,C44)</f>
        <v>2329400</v>
      </c>
      <c r="D55" s="36">
        <f>SUM(D38+D39+D40+D41+D42+D54+D43+D44+D45)</f>
        <v>194116.66666666669</v>
      </c>
      <c r="E55" s="36">
        <f>SUM(E38+E39+E40+E41+E42+E54+E43+E44+E45)</f>
        <v>24800</v>
      </c>
      <c r="F55" s="36">
        <f>E55/D55*100</f>
        <v>12.775822100111617</v>
      </c>
      <c r="G55" s="42">
        <f t="shared" si="4"/>
        <v>-169316.66666666669</v>
      </c>
      <c r="H55" s="42"/>
    </row>
    <row r="57" spans="1:8" ht="12.75" customHeight="1"/>
  </sheetData>
  <mergeCells count="23">
    <mergeCell ref="A49:B49"/>
    <mergeCell ref="A50:B50"/>
    <mergeCell ref="A51:B51"/>
    <mergeCell ref="A53:B53"/>
    <mergeCell ref="A54:B54"/>
    <mergeCell ref="A52:B52"/>
    <mergeCell ref="A42:B42"/>
    <mergeCell ref="A43:B43"/>
    <mergeCell ref="A44:B44"/>
    <mergeCell ref="A45:B45"/>
    <mergeCell ref="A48:B48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3"/>
  <sheetViews>
    <sheetView tabSelected="1" topLeftCell="A28" workbookViewId="0">
      <selection activeCell="C59" sqref="C59:C62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94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102" t="s">
        <v>4</v>
      </c>
      <c r="D8" s="4" t="s">
        <v>65</v>
      </c>
      <c r="E8" s="4" t="s">
        <v>95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SUM(D9/12*10)</f>
        <v>620916.66666666663</v>
      </c>
      <c r="F9" s="9">
        <v>664249.57999999996</v>
      </c>
      <c r="G9" s="10">
        <f>F9/E9*100</f>
        <v>106.97886136089116</v>
      </c>
      <c r="H9" s="11">
        <f t="shared" ref="H9:H36" si="0">E9-F9</f>
        <v>-43332.91333333333</v>
      </c>
    </row>
    <row r="10" spans="1:14">
      <c r="A10" s="105" t="s">
        <v>8</v>
      </c>
      <c r="B10" s="106"/>
      <c r="C10" s="8">
        <v>213</v>
      </c>
      <c r="D10" s="9">
        <v>224600</v>
      </c>
      <c r="E10" s="9">
        <f t="shared" ref="E10:E33" si="1">SUM(D10/12*10)</f>
        <v>187166.66666666669</v>
      </c>
      <c r="F10" s="9">
        <v>199710.48</v>
      </c>
      <c r="G10" s="10">
        <f>F10/E10*100</f>
        <v>106.7019483526269</v>
      </c>
      <c r="H10" s="11">
        <f t="shared" si="0"/>
        <v>-12543.813333333324</v>
      </c>
    </row>
    <row r="11" spans="1:14">
      <c r="A11" s="105" t="s">
        <v>9</v>
      </c>
      <c r="B11" s="106"/>
      <c r="C11" s="8">
        <v>212</v>
      </c>
      <c r="D11" s="9">
        <v>200</v>
      </c>
      <c r="E11" s="9">
        <f t="shared" si="1"/>
        <v>166.66666666666669</v>
      </c>
      <c r="F11" s="9"/>
      <c r="G11" s="10"/>
      <c r="H11" s="11">
        <f t="shared" si="0"/>
        <v>166.66666666666669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36000</v>
      </c>
      <c r="F12" s="17">
        <v>31389.24</v>
      </c>
      <c r="G12" s="10">
        <f>F12/E12*100</f>
        <v>87.192333333333337</v>
      </c>
      <c r="H12" s="11">
        <f t="shared" si="0"/>
        <v>4610.7599999999984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1750</v>
      </c>
      <c r="F14" s="9">
        <v>1900</v>
      </c>
      <c r="G14" s="20"/>
      <c r="H14" s="11">
        <f>E14-F14</f>
        <v>-150</v>
      </c>
    </row>
    <row r="15" spans="1:14">
      <c r="A15" s="105" t="s">
        <v>15</v>
      </c>
      <c r="B15" s="106"/>
      <c r="C15" s="19" t="s">
        <v>16</v>
      </c>
      <c r="D15" s="9">
        <v>53300</v>
      </c>
      <c r="E15" s="9">
        <f t="shared" si="1"/>
        <v>44416.666666666672</v>
      </c>
      <c r="F15" s="9">
        <v>41750</v>
      </c>
      <c r="G15" s="10">
        <f>F15/E15*100</f>
        <v>93.996247654784227</v>
      </c>
      <c r="H15" s="11">
        <f t="shared" si="0"/>
        <v>2666.6666666666715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10833.333333333332</v>
      </c>
      <c r="F16" s="9">
        <v>2146.04</v>
      </c>
      <c r="G16" s="10"/>
      <c r="H16" s="11">
        <f>E16-F16</f>
        <v>8687.2933333333312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3333.333333333333</v>
      </c>
      <c r="F17" s="24">
        <v>0</v>
      </c>
      <c r="G17" s="10">
        <f>F17/E17*100</f>
        <v>0</v>
      </c>
      <c r="H17" s="11">
        <f>E17-F17</f>
        <v>3333.333333333333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833.33333333333326</v>
      </c>
      <c r="F18" s="24">
        <v>0</v>
      </c>
      <c r="G18" s="10">
        <f>F18/E18*100</f>
        <v>0</v>
      </c>
      <c r="H18" s="11">
        <f>E18-F18</f>
        <v>833.33333333333326</v>
      </c>
    </row>
    <row r="19" spans="1:8">
      <c r="A19" s="21" t="s">
        <v>18</v>
      </c>
      <c r="B19" s="22"/>
      <c r="C19" s="23">
        <v>226</v>
      </c>
      <c r="D19" s="24">
        <v>12557</v>
      </c>
      <c r="E19" s="9">
        <f t="shared" si="1"/>
        <v>10464.166666666668</v>
      </c>
      <c r="F19" s="24">
        <v>9292</v>
      </c>
      <c r="G19" s="10">
        <f>F19/E19*100</f>
        <v>88.798279843911757</v>
      </c>
      <c r="H19" s="11">
        <f t="shared" si="0"/>
        <v>1172.1666666666679</v>
      </c>
    </row>
    <row r="20" spans="1:8">
      <c r="A20" s="21" t="s">
        <v>19</v>
      </c>
      <c r="B20" s="22"/>
      <c r="C20" s="18">
        <v>227</v>
      </c>
      <c r="D20" s="9">
        <v>3400</v>
      </c>
      <c r="E20" s="9">
        <f t="shared" si="1"/>
        <v>2833.333333333333</v>
      </c>
      <c r="F20" s="9"/>
      <c r="G20" s="20">
        <f>F20/E20*100</f>
        <v>0</v>
      </c>
      <c r="H20" s="11">
        <f>E20-F20</f>
        <v>2833.333333333333</v>
      </c>
    </row>
    <row r="21" spans="1:8">
      <c r="A21" s="105" t="s">
        <v>20</v>
      </c>
      <c r="B21" s="106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13" t="s">
        <v>21</v>
      </c>
      <c r="B22" s="114"/>
      <c r="C22" s="25" t="s">
        <v>22</v>
      </c>
      <c r="D22" s="26">
        <v>68300</v>
      </c>
      <c r="E22" s="9">
        <f t="shared" si="1"/>
        <v>56916.666666666672</v>
      </c>
      <c r="F22" s="26">
        <v>55756.5</v>
      </c>
      <c r="G22" s="10">
        <f>SUM(F22/E22*100)</f>
        <v>97.961639824304527</v>
      </c>
      <c r="H22" s="11">
        <f t="shared" si="0"/>
        <v>1160.1666666666715</v>
      </c>
    </row>
    <row r="23" spans="1:8">
      <c r="A23" s="6" t="s">
        <v>23</v>
      </c>
      <c r="B23" s="7"/>
      <c r="C23" s="25">
        <v>346</v>
      </c>
      <c r="D23" s="26">
        <v>10271</v>
      </c>
      <c r="E23" s="9">
        <f t="shared" si="1"/>
        <v>8559.1666666666661</v>
      </c>
      <c r="F23" s="26">
        <v>10271</v>
      </c>
      <c r="G23" s="10">
        <f>F23/E23*100</f>
        <v>120.00000000000001</v>
      </c>
      <c r="H23" s="11">
        <f t="shared" si="0"/>
        <v>-1711.8333333333339</v>
      </c>
    </row>
    <row r="24" spans="1:8" ht="12" customHeight="1">
      <c r="A24" s="113" t="s">
        <v>24</v>
      </c>
      <c r="B24" s="114"/>
      <c r="C24" s="25">
        <v>291</v>
      </c>
      <c r="D24" s="26">
        <v>7200</v>
      </c>
      <c r="E24" s="9">
        <f t="shared" si="1"/>
        <v>6000</v>
      </c>
      <c r="F24" s="26">
        <v>3477.6</v>
      </c>
      <c r="G24" s="10">
        <f>SUM(F24/E24*100)</f>
        <v>57.96</v>
      </c>
      <c r="H24" s="11">
        <f>E24-F24</f>
        <v>2522.4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1250</v>
      </c>
      <c r="F25" s="28">
        <v>1500</v>
      </c>
      <c r="G25" s="10"/>
      <c r="H25" s="11">
        <f>E25-F25</f>
        <v>-250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16143.333333333332</v>
      </c>
      <c r="F26" s="28">
        <v>19372</v>
      </c>
      <c r="G26" s="10"/>
      <c r="H26" s="11">
        <f>E26-F26</f>
        <v>-3228.6666666666679</v>
      </c>
    </row>
    <row r="27" spans="1:8">
      <c r="A27" s="21" t="s">
        <v>27</v>
      </c>
      <c r="B27" s="22"/>
      <c r="C27" s="27" t="s">
        <v>28</v>
      </c>
      <c r="D27" s="28">
        <v>99000</v>
      </c>
      <c r="E27" s="9">
        <f t="shared" si="1"/>
        <v>82500</v>
      </c>
      <c r="F27" s="28">
        <v>65516.58</v>
      </c>
      <c r="G27" s="10">
        <f>F27/E27*100</f>
        <v>79.41403636363637</v>
      </c>
      <c r="H27" s="11">
        <f t="shared" si="0"/>
        <v>16983.419999999998</v>
      </c>
    </row>
    <row r="28" spans="1:8">
      <c r="A28" s="115" t="s">
        <v>29</v>
      </c>
      <c r="B28" s="116"/>
      <c r="C28" s="27" t="s">
        <v>30</v>
      </c>
      <c r="D28" s="28">
        <v>14000</v>
      </c>
      <c r="E28" s="9">
        <f t="shared" si="1"/>
        <v>11666.666666666668</v>
      </c>
      <c r="F28" s="28">
        <v>7000</v>
      </c>
      <c r="G28" s="10">
        <v>0</v>
      </c>
      <c r="H28" s="11">
        <f t="shared" si="0"/>
        <v>4666.6666666666679</v>
      </c>
    </row>
    <row r="29" spans="1:8">
      <c r="A29" s="105" t="s">
        <v>31</v>
      </c>
      <c r="B29" s="106"/>
      <c r="C29" s="31" t="s">
        <v>32</v>
      </c>
      <c r="D29" s="9">
        <v>5000</v>
      </c>
      <c r="E29" s="9">
        <f t="shared" si="1"/>
        <v>4166.666666666667</v>
      </c>
      <c r="F29" s="9"/>
      <c r="G29" s="10">
        <f>SUM(F29/E29*100)</f>
        <v>0</v>
      </c>
      <c r="H29" s="11">
        <f>E29-F29</f>
        <v>4166.666666666667</v>
      </c>
    </row>
    <row r="30" spans="1:8">
      <c r="A30" s="105" t="s">
        <v>33</v>
      </c>
      <c r="B30" s="106"/>
      <c r="C30" s="31" t="s">
        <v>34</v>
      </c>
      <c r="D30" s="9">
        <v>419000</v>
      </c>
      <c r="E30" s="9">
        <f t="shared" si="1"/>
        <v>349166.66666666663</v>
      </c>
      <c r="F30" s="9">
        <v>204777</v>
      </c>
      <c r="G30" s="10">
        <f>SUM(F30/E30*100)</f>
        <v>58.6473508353222</v>
      </c>
      <c r="H30" s="11">
        <f>E30-F30</f>
        <v>144389.66666666663</v>
      </c>
    </row>
    <row r="31" spans="1:8">
      <c r="A31" s="105" t="s">
        <v>31</v>
      </c>
      <c r="B31" s="106"/>
      <c r="C31" s="31" t="s">
        <v>35</v>
      </c>
      <c r="D31" s="9">
        <v>20000</v>
      </c>
      <c r="E31" s="9">
        <f t="shared" si="1"/>
        <v>16666.666666666668</v>
      </c>
      <c r="F31" s="9">
        <v>16000</v>
      </c>
      <c r="G31" s="10"/>
      <c r="H31" s="11">
        <f>E31-F31</f>
        <v>666.66666666666788</v>
      </c>
    </row>
    <row r="32" spans="1:8">
      <c r="A32" s="105" t="s">
        <v>36</v>
      </c>
      <c r="B32" s="106"/>
      <c r="C32" s="31" t="s">
        <v>37</v>
      </c>
      <c r="D32" s="9">
        <v>442856.31</v>
      </c>
      <c r="E32" s="9">
        <f t="shared" si="1"/>
        <v>369046.92499999999</v>
      </c>
      <c r="F32" s="9">
        <v>248997.87</v>
      </c>
      <c r="G32" s="10">
        <f>SUM(F32/E32*100)</f>
        <v>67.470517468747374</v>
      </c>
      <c r="H32" s="11">
        <f t="shared" si="0"/>
        <v>120049.05499999999</v>
      </c>
    </row>
    <row r="33" spans="1:8">
      <c r="A33" s="105" t="s">
        <v>38</v>
      </c>
      <c r="B33" s="106"/>
      <c r="C33" s="31" t="s">
        <v>39</v>
      </c>
      <c r="D33" s="9">
        <v>492204.69</v>
      </c>
      <c r="E33" s="9">
        <f t="shared" si="1"/>
        <v>410170.57500000001</v>
      </c>
      <c r="F33" s="9">
        <v>455805</v>
      </c>
      <c r="G33" s="10">
        <f>SUM(F33/E33*100)</f>
        <v>111.12571885489348</v>
      </c>
      <c r="H33" s="11">
        <f>E33-F33</f>
        <v>-45634.424999999988</v>
      </c>
    </row>
    <row r="34" spans="1:8" ht="12.75" customHeight="1">
      <c r="A34" s="103" t="s">
        <v>40</v>
      </c>
      <c r="B34" s="104"/>
      <c r="C34" s="23"/>
      <c r="D34" s="28">
        <f>SUM(D9:D33)</f>
        <v>2701161</v>
      </c>
      <c r="E34" s="9">
        <f>SUM(D34/12*10)</f>
        <v>2250967.5</v>
      </c>
      <c r="F34" s="28">
        <f>SUM(F9:F33)</f>
        <v>2038910.8900000001</v>
      </c>
      <c r="G34" s="10">
        <f>F34/E34*100</f>
        <v>90.579312673328246</v>
      </c>
      <c r="H34" s="11">
        <f t="shared" si="0"/>
        <v>212056.60999999987</v>
      </c>
    </row>
    <row r="35" spans="1:8">
      <c r="A35" s="100" t="s">
        <v>41</v>
      </c>
      <c r="B35" s="101"/>
      <c r="C35" s="8"/>
      <c r="D35" s="36">
        <v>646900</v>
      </c>
      <c r="E35" s="9">
        <f t="shared" ref="E35:E36" si="2">SUM(D35/12*10)</f>
        <v>539083.33333333337</v>
      </c>
      <c r="F35" s="36">
        <v>564424.63</v>
      </c>
      <c r="G35" s="10">
        <f>F35/E35*100</f>
        <v>104.70081249033854</v>
      </c>
      <c r="H35" s="11">
        <f t="shared" si="0"/>
        <v>-25341.296666666633</v>
      </c>
    </row>
    <row r="36" spans="1:8">
      <c r="A36" s="107" t="s">
        <v>42</v>
      </c>
      <c r="B36" s="108"/>
      <c r="C36" s="37"/>
      <c r="D36" s="38">
        <v>541328</v>
      </c>
      <c r="E36" s="9">
        <f t="shared" si="2"/>
        <v>451106.66666666663</v>
      </c>
      <c r="F36" s="38">
        <v>410645.24</v>
      </c>
      <c r="G36" s="10">
        <f>F36/E36*100</f>
        <v>91.030629858422259</v>
      </c>
      <c r="H36" s="39">
        <f t="shared" si="0"/>
        <v>40461.426666666637</v>
      </c>
    </row>
    <row r="38" spans="1:8" ht="27" customHeight="1">
      <c r="A38" s="111" t="s">
        <v>43</v>
      </c>
      <c r="B38" s="112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SUM(C39/12*10)</f>
        <v>623500</v>
      </c>
      <c r="E39" s="28">
        <v>623500</v>
      </c>
      <c r="F39" s="28">
        <f t="shared" ref="F39:F43" si="3">SUM(E39/D39*100)</f>
        <v>100</v>
      </c>
      <c r="G39" s="42">
        <f>E39-D39</f>
        <v>0</v>
      </c>
      <c r="H39" s="43"/>
    </row>
    <row r="40" spans="1:8" ht="12.75" customHeight="1">
      <c r="A40" s="107" t="s">
        <v>78</v>
      </c>
      <c r="B40" s="108"/>
      <c r="C40" s="28"/>
      <c r="D40" s="36">
        <f t="shared" ref="D40:D56" si="4">SUM(C40/12*10)</f>
        <v>0</v>
      </c>
      <c r="E40" s="28">
        <v>0</v>
      </c>
      <c r="F40" s="28"/>
      <c r="G40" s="42">
        <f>SUM(E40-D40)</f>
        <v>0</v>
      </c>
      <c r="H40" s="43"/>
    </row>
    <row r="41" spans="1:8" ht="12.75" customHeight="1">
      <c r="A41" s="107" t="s">
        <v>49</v>
      </c>
      <c r="B41" s="108"/>
      <c r="C41" s="28">
        <v>99000</v>
      </c>
      <c r="D41" s="36">
        <f t="shared" si="4"/>
        <v>82500</v>
      </c>
      <c r="E41" s="28">
        <v>99000</v>
      </c>
      <c r="F41" s="28">
        <f t="shared" si="3"/>
        <v>120</v>
      </c>
      <c r="G41" s="42">
        <f t="shared" ref="G41:G56" si="5">SUM(E41-D41)</f>
        <v>16500</v>
      </c>
      <c r="H41" s="43"/>
    </row>
    <row r="42" spans="1:8" ht="12.75" customHeight="1">
      <c r="A42" s="107" t="s">
        <v>50</v>
      </c>
      <c r="B42" s="108"/>
      <c r="C42" s="28">
        <v>344000</v>
      </c>
      <c r="D42" s="36">
        <f t="shared" si="4"/>
        <v>286666.66666666669</v>
      </c>
      <c r="E42" s="28">
        <v>344000</v>
      </c>
      <c r="F42" s="28">
        <f t="shared" si="3"/>
        <v>120</v>
      </c>
      <c r="G42" s="42">
        <f>SUM(E42-D42)</f>
        <v>57333.333333333314</v>
      </c>
      <c r="H42" s="43"/>
    </row>
    <row r="43" spans="1:8" ht="12.75" customHeight="1">
      <c r="A43" s="107" t="s">
        <v>51</v>
      </c>
      <c r="B43" s="108"/>
      <c r="C43" s="28">
        <v>700000</v>
      </c>
      <c r="D43" s="36">
        <f t="shared" si="4"/>
        <v>583333.33333333337</v>
      </c>
      <c r="E43" s="28">
        <v>700000</v>
      </c>
      <c r="F43" s="28">
        <f t="shared" si="3"/>
        <v>120</v>
      </c>
      <c r="G43" s="42">
        <f t="shared" si="5"/>
        <v>116666.66666666663</v>
      </c>
      <c r="H43" s="43"/>
    </row>
    <row r="44" spans="1:8" ht="12.75" customHeight="1">
      <c r="A44" s="107" t="s">
        <v>52</v>
      </c>
      <c r="B44" s="108"/>
      <c r="C44" s="28">
        <v>0</v>
      </c>
      <c r="D44" s="36">
        <f t="shared" si="4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07" t="s">
        <v>53</v>
      </c>
      <c r="B45" s="108"/>
      <c r="C45" s="28">
        <v>0</v>
      </c>
      <c r="D45" s="36">
        <f t="shared" si="4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107"/>
      <c r="B46" s="108"/>
      <c r="C46" s="28">
        <v>0</v>
      </c>
      <c r="D46" s="36">
        <f t="shared" si="4"/>
        <v>0</v>
      </c>
      <c r="E46" s="28">
        <v>0</v>
      </c>
      <c r="F46" s="28"/>
      <c r="G46" s="42">
        <f>SUM(E46-D46)</f>
        <v>0</v>
      </c>
      <c r="H46" s="43"/>
    </row>
    <row r="47" spans="1:8">
      <c r="A47" s="100" t="s">
        <v>54</v>
      </c>
      <c r="B47" s="44"/>
      <c r="C47" s="36">
        <v>16500</v>
      </c>
      <c r="D47" s="36">
        <f t="shared" si="4"/>
        <v>13750</v>
      </c>
      <c r="E47" s="36">
        <v>9750.15</v>
      </c>
      <c r="F47" s="28">
        <f>E47/D47*100</f>
        <v>70.910181818181812</v>
      </c>
      <c r="G47" s="42">
        <f t="shared" si="5"/>
        <v>-3999.8500000000004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4"/>
        <v>4166.666666666667</v>
      </c>
      <c r="E48" s="36">
        <v>30111</v>
      </c>
      <c r="F48" s="28">
        <f>E48/D48*100</f>
        <v>722.66399999999999</v>
      </c>
      <c r="G48" s="42">
        <f t="shared" si="5"/>
        <v>25944.333333333332</v>
      </c>
      <c r="H48" s="42"/>
    </row>
    <row r="49" spans="1:8" ht="12.75" customHeight="1">
      <c r="A49" s="107" t="s">
        <v>56</v>
      </c>
      <c r="B49" s="108"/>
      <c r="C49" s="36">
        <v>18300</v>
      </c>
      <c r="D49" s="36">
        <f t="shared" si="4"/>
        <v>15250</v>
      </c>
      <c r="E49" s="36">
        <v>4612.83</v>
      </c>
      <c r="F49" s="28">
        <f>E49/D49*100</f>
        <v>30.248065573770493</v>
      </c>
      <c r="G49" s="42">
        <f t="shared" si="5"/>
        <v>-10637.17</v>
      </c>
      <c r="H49" s="42"/>
    </row>
    <row r="50" spans="1:8">
      <c r="A50" s="107" t="s">
        <v>57</v>
      </c>
      <c r="B50" s="108"/>
      <c r="C50" s="36">
        <v>7500</v>
      </c>
      <c r="D50" s="36">
        <f t="shared" si="4"/>
        <v>6250</v>
      </c>
      <c r="E50" s="36">
        <v>8001.16</v>
      </c>
      <c r="F50" s="28">
        <f>SUM(E50/D50*100)</f>
        <v>128.01856000000001</v>
      </c>
      <c r="G50" s="42">
        <f t="shared" si="5"/>
        <v>1751.1599999999999</v>
      </c>
      <c r="H50" s="42"/>
    </row>
    <row r="51" spans="1:8" ht="12.75" customHeight="1">
      <c r="A51" s="107" t="s">
        <v>58</v>
      </c>
      <c r="B51" s="108"/>
      <c r="C51" s="36">
        <v>237700</v>
      </c>
      <c r="D51" s="36">
        <f t="shared" si="4"/>
        <v>198083.33333333331</v>
      </c>
      <c r="E51" s="36">
        <v>154857.16</v>
      </c>
      <c r="F51" s="28">
        <f>SUM(E51/D51*100)</f>
        <v>78.177783761043344</v>
      </c>
      <c r="G51" s="42">
        <f t="shared" si="5"/>
        <v>-43226.17333333331</v>
      </c>
      <c r="H51" s="42"/>
    </row>
    <row r="52" spans="1:8" ht="12.75" customHeight="1">
      <c r="A52" s="107" t="s">
        <v>59</v>
      </c>
      <c r="B52" s="108"/>
      <c r="C52" s="36">
        <v>1500</v>
      </c>
      <c r="D52" s="36">
        <f t="shared" si="4"/>
        <v>1250</v>
      </c>
      <c r="E52" s="36">
        <v>0</v>
      </c>
      <c r="F52" s="28"/>
      <c r="G52" s="42">
        <f t="shared" si="5"/>
        <v>-1250</v>
      </c>
      <c r="H52" s="42"/>
    </row>
    <row r="53" spans="1:8" ht="12.75" customHeight="1">
      <c r="A53" s="107" t="s">
        <v>60</v>
      </c>
      <c r="B53" s="108"/>
      <c r="C53" s="36">
        <v>10000</v>
      </c>
      <c r="D53" s="36">
        <f t="shared" si="4"/>
        <v>8333.3333333333339</v>
      </c>
      <c r="E53" s="36">
        <v>0</v>
      </c>
      <c r="F53" s="36">
        <f>SUM(E53/D53*100)</f>
        <v>0</v>
      </c>
      <c r="G53" s="42">
        <f t="shared" si="5"/>
        <v>-8333.3333333333339</v>
      </c>
      <c r="H53" s="42"/>
    </row>
    <row r="54" spans="1:8" ht="12.75" customHeight="1">
      <c r="A54" s="107" t="s">
        <v>69</v>
      </c>
      <c r="B54" s="108"/>
      <c r="C54" s="36">
        <v>501261</v>
      </c>
      <c r="D54" s="36">
        <f t="shared" si="4"/>
        <v>417717.5</v>
      </c>
      <c r="E54" s="36">
        <v>503500</v>
      </c>
      <c r="F54" s="36">
        <f>SUM(E54/D54*100)</f>
        <v>120.53600818735151</v>
      </c>
      <c r="G54" s="42">
        <f t="shared" si="5"/>
        <v>85782.5</v>
      </c>
      <c r="H54" s="42"/>
    </row>
    <row r="55" spans="1:8">
      <c r="A55" s="107" t="s">
        <v>61</v>
      </c>
      <c r="B55" s="108"/>
      <c r="C55" s="36">
        <f>SUM(C47:C54)</f>
        <v>797761</v>
      </c>
      <c r="D55" s="36">
        <f t="shared" si="4"/>
        <v>664800.83333333326</v>
      </c>
      <c r="E55" s="36">
        <f>SUM(E47:E54)</f>
        <v>710832.3</v>
      </c>
      <c r="F55" s="46">
        <f>SUM(E55/D55*100)</f>
        <v>106.92409882157692</v>
      </c>
      <c r="G55" s="42">
        <f t="shared" si="5"/>
        <v>46031.466666666791</v>
      </c>
      <c r="H55" s="42"/>
    </row>
    <row r="56" spans="1:8">
      <c r="A56" s="47" t="s">
        <v>62</v>
      </c>
      <c r="B56" s="48"/>
      <c r="C56" s="36">
        <f>SUM(C39,C55,C41,C42,C43,C44,C40,C46,C45)</f>
        <v>2688961</v>
      </c>
      <c r="D56" s="36">
        <f t="shared" si="4"/>
        <v>2240800.8333333335</v>
      </c>
      <c r="E56" s="36">
        <f>SUM(E39+E40+E41+E42+E43+E55+E44+E45+E46)</f>
        <v>2477332.2999999998</v>
      </c>
      <c r="F56" s="36">
        <f>E56/D56*100</f>
        <v>110.55566666827818</v>
      </c>
      <c r="G56" s="42">
        <f t="shared" si="5"/>
        <v>236531.46666666633</v>
      </c>
      <c r="H56" s="42"/>
    </row>
    <row r="58" spans="1:8" ht="12.75" customHeight="1"/>
    <row r="59" spans="1:8">
      <c r="B59" t="s">
        <v>84</v>
      </c>
      <c r="C59" s="85"/>
    </row>
    <row r="60" spans="1:8">
      <c r="B60" t="s">
        <v>85</v>
      </c>
      <c r="C60" s="85"/>
    </row>
    <row r="61" spans="1:8">
      <c r="B61" t="s">
        <v>86</v>
      </c>
      <c r="C61" s="85"/>
    </row>
    <row r="62" spans="1:8">
      <c r="B62" t="s">
        <v>87</v>
      </c>
      <c r="C62" s="85"/>
    </row>
    <row r="63" spans="1:8">
      <c r="B63" t="s">
        <v>88</v>
      </c>
      <c r="C63" s="85">
        <f>C59-C61-C62</f>
        <v>0</v>
      </c>
    </row>
  </sheetData>
  <mergeCells count="23">
    <mergeCell ref="A51:B51"/>
    <mergeCell ref="A52:B52"/>
    <mergeCell ref="A53:B53"/>
    <mergeCell ref="A54:B54"/>
    <mergeCell ref="A55:B55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>
      <selection activeCell="E51" sqref="E51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72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52" t="s">
        <v>4</v>
      </c>
      <c r="D8" s="4" t="s">
        <v>65</v>
      </c>
      <c r="E8" s="4" t="s">
        <v>73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SUM(D9/12*2)</f>
        <v>124183.33333333333</v>
      </c>
      <c r="F9" s="9">
        <v>112925</v>
      </c>
      <c r="G9" s="10">
        <f>F9/E9*100</f>
        <v>90.934102804992619</v>
      </c>
      <c r="H9" s="11">
        <f t="shared" ref="H9:H35" si="0">E9-F9</f>
        <v>11258.333333333328</v>
      </c>
    </row>
    <row r="10" spans="1:14">
      <c r="A10" s="55" t="s">
        <v>8</v>
      </c>
      <c r="B10" s="56"/>
      <c r="C10" s="8">
        <v>213</v>
      </c>
      <c r="D10" s="9">
        <v>224600</v>
      </c>
      <c r="E10" s="9">
        <f t="shared" ref="E10:E35" si="1">SUM(D10/12*2)</f>
        <v>37433.333333333336</v>
      </c>
      <c r="F10" s="9">
        <v>34103</v>
      </c>
      <c r="G10" s="10">
        <f>F10/E10*100</f>
        <v>91.103294746215497</v>
      </c>
      <c r="H10" s="11">
        <f t="shared" si="0"/>
        <v>3330.3333333333358</v>
      </c>
    </row>
    <row r="11" spans="1:14">
      <c r="A11" s="55" t="s">
        <v>9</v>
      </c>
      <c r="B11" s="56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7200</v>
      </c>
      <c r="F12" s="17">
        <v>3353</v>
      </c>
      <c r="G12" s="10">
        <f>F12/E12*100</f>
        <v>46.56944444444445</v>
      </c>
      <c r="H12" s="11">
        <f t="shared" si="0"/>
        <v>3847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>
        <v>0</v>
      </c>
      <c r="G14" s="20"/>
      <c r="H14" s="11">
        <f>E14-F14</f>
        <v>350</v>
      </c>
    </row>
    <row r="15" spans="1:14">
      <c r="A15" s="55" t="s">
        <v>15</v>
      </c>
      <c r="B15" s="56"/>
      <c r="C15" s="19" t="s">
        <v>16</v>
      </c>
      <c r="D15" s="9">
        <v>53300</v>
      </c>
      <c r="E15" s="9">
        <f t="shared" si="1"/>
        <v>8883.3333333333339</v>
      </c>
      <c r="F15" s="9">
        <v>17900</v>
      </c>
      <c r="G15" s="10">
        <f>F15/E15*100</f>
        <v>201.50093808630393</v>
      </c>
      <c r="H15" s="11">
        <f t="shared" si="0"/>
        <v>-9016.6666666666661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2166.6666666666665</v>
      </c>
      <c r="F16" s="9">
        <v>0</v>
      </c>
      <c r="G16" s="10"/>
      <c r="H16" s="11">
        <f>E16-F16</f>
        <v>2166.6666666666665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666.66666666666663</v>
      </c>
      <c r="F17" s="24">
        <v>0</v>
      </c>
      <c r="G17" s="10">
        <f>F17/E17*100</f>
        <v>0</v>
      </c>
      <c r="H17" s="11">
        <f>E17-F17</f>
        <v>666.66666666666663</v>
      </c>
    </row>
    <row r="18" spans="1:8">
      <c r="A18" s="21" t="s">
        <v>17</v>
      </c>
      <c r="B18" s="22"/>
      <c r="C18" s="23">
        <v>225</v>
      </c>
      <c r="D18" s="24">
        <v>16000</v>
      </c>
      <c r="E18" s="9">
        <f t="shared" si="1"/>
        <v>2666.6666666666665</v>
      </c>
      <c r="F18" s="24">
        <v>0</v>
      </c>
      <c r="G18" s="10">
        <f>F18/E18*100</f>
        <v>0</v>
      </c>
      <c r="H18" s="11">
        <f>E18-F18</f>
        <v>2666.6666666666665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1616.6666666666667</v>
      </c>
      <c r="F19" s="24">
        <v>0</v>
      </c>
      <c r="G19" s="10">
        <f>F19/E19*100</f>
        <v>0</v>
      </c>
      <c r="H19" s="11">
        <f t="shared" si="0"/>
        <v>1616.6666666666667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583.33333333333337</v>
      </c>
      <c r="F20" s="9"/>
      <c r="G20" s="20">
        <f>F20/E20*100</f>
        <v>0</v>
      </c>
      <c r="H20" s="11">
        <f>E20-F20</f>
        <v>583.33333333333337</v>
      </c>
    </row>
    <row r="21" spans="1:8">
      <c r="A21" s="55" t="s">
        <v>20</v>
      </c>
      <c r="B21" s="56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13" t="s">
        <v>21</v>
      </c>
      <c r="B22" s="114"/>
      <c r="C22" s="25" t="s">
        <v>22</v>
      </c>
      <c r="D22" s="26">
        <v>73000</v>
      </c>
      <c r="E22" s="9">
        <f t="shared" si="1"/>
        <v>12166.666666666666</v>
      </c>
      <c r="F22" s="26">
        <v>22120</v>
      </c>
      <c r="G22" s="10">
        <f>SUM(F22/E22*100)</f>
        <v>181.8082191780822</v>
      </c>
      <c r="H22" s="11">
        <f t="shared" si="0"/>
        <v>-9953.3333333333339</v>
      </c>
    </row>
    <row r="23" spans="1:8">
      <c r="A23" s="6" t="s">
        <v>23</v>
      </c>
      <c r="B23" s="7"/>
      <c r="C23" s="25">
        <v>346</v>
      </c>
      <c r="D23" s="26">
        <v>19800</v>
      </c>
      <c r="E23" s="9">
        <f t="shared" si="1"/>
        <v>3300</v>
      </c>
      <c r="F23" s="26"/>
      <c r="G23" s="10">
        <f>F23/E23*100</f>
        <v>0</v>
      </c>
      <c r="H23" s="11">
        <f t="shared" si="0"/>
        <v>3300</v>
      </c>
    </row>
    <row r="24" spans="1:8" ht="12" customHeight="1">
      <c r="A24" s="113" t="s">
        <v>24</v>
      </c>
      <c r="B24" s="114"/>
      <c r="C24" s="25">
        <v>291</v>
      </c>
      <c r="D24" s="26">
        <v>7100</v>
      </c>
      <c r="E24" s="9">
        <f t="shared" si="1"/>
        <v>1183.3333333333333</v>
      </c>
      <c r="F24" s="26">
        <v>874</v>
      </c>
      <c r="G24" s="10">
        <f>SUM(F24/E24*100)</f>
        <v>73.859154929577471</v>
      </c>
      <c r="H24" s="11">
        <f>E24-F24</f>
        <v>309.33333333333326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250</v>
      </c>
      <c r="F25" s="28"/>
      <c r="G25" s="10"/>
      <c r="H25" s="11">
        <f>E25-F25</f>
        <v>250</v>
      </c>
    </row>
    <row r="26" spans="1:8">
      <c r="A26" s="21" t="s">
        <v>27</v>
      </c>
      <c r="B26" s="22"/>
      <c r="C26" s="27" t="s">
        <v>28</v>
      </c>
      <c r="D26" s="28">
        <v>90700</v>
      </c>
      <c r="E26" s="9">
        <f t="shared" si="1"/>
        <v>15116.666666666666</v>
      </c>
      <c r="F26" s="28">
        <v>0</v>
      </c>
      <c r="G26" s="10">
        <f>F26/E26*100</f>
        <v>0</v>
      </c>
      <c r="H26" s="11">
        <f t="shared" si="0"/>
        <v>15116.666666666666</v>
      </c>
    </row>
    <row r="27" spans="1:8">
      <c r="A27" s="115" t="s">
        <v>29</v>
      </c>
      <c r="B27" s="116"/>
      <c r="C27" s="27" t="s">
        <v>30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55" t="s">
        <v>31</v>
      </c>
      <c r="B28" s="56"/>
      <c r="C28" s="31" t="s">
        <v>32</v>
      </c>
      <c r="D28" s="9">
        <v>5000</v>
      </c>
      <c r="E28" s="9">
        <f t="shared" si="1"/>
        <v>833.33333333333337</v>
      </c>
      <c r="F28" s="9"/>
      <c r="G28" s="10">
        <f>SUM(F28/E28*100)</f>
        <v>0</v>
      </c>
      <c r="H28" s="11">
        <f>E28-F28</f>
        <v>833.33333333333337</v>
      </c>
    </row>
    <row r="29" spans="1:8">
      <c r="A29" s="55" t="s">
        <v>33</v>
      </c>
      <c r="B29" s="56"/>
      <c r="C29" s="31" t="s">
        <v>34</v>
      </c>
      <c r="D29" s="9">
        <v>194000</v>
      </c>
      <c r="E29" s="9">
        <f t="shared" si="1"/>
        <v>32333.333333333332</v>
      </c>
      <c r="F29" s="9">
        <v>30000</v>
      </c>
      <c r="G29" s="10">
        <f>SUM(F29/E29*100)</f>
        <v>92.783505154639172</v>
      </c>
      <c r="H29" s="11">
        <f>E29-F29</f>
        <v>2333.3333333333321</v>
      </c>
    </row>
    <row r="30" spans="1:8">
      <c r="A30" s="55" t="s">
        <v>31</v>
      </c>
      <c r="B30" s="56"/>
      <c r="C30" s="31" t="s">
        <v>35</v>
      </c>
      <c r="D30" s="9">
        <v>3800</v>
      </c>
      <c r="E30" s="9">
        <f t="shared" si="1"/>
        <v>633.33333333333337</v>
      </c>
      <c r="F30" s="9"/>
      <c r="G30" s="10"/>
      <c r="H30" s="11">
        <f>E30-F30</f>
        <v>633.33333333333337</v>
      </c>
    </row>
    <row r="31" spans="1:8">
      <c r="A31" s="55" t="s">
        <v>36</v>
      </c>
      <c r="B31" s="56"/>
      <c r="C31" s="31" t="s">
        <v>37</v>
      </c>
      <c r="D31" s="9">
        <v>820000</v>
      </c>
      <c r="E31" s="9">
        <f t="shared" si="1"/>
        <v>136666.66666666666</v>
      </c>
      <c r="F31" s="9">
        <v>8887</v>
      </c>
      <c r="G31" s="10">
        <f>SUM(F31/E31*100)</f>
        <v>6.5026829268292685</v>
      </c>
      <c r="H31" s="11">
        <f t="shared" si="0"/>
        <v>127779.66666666666</v>
      </c>
    </row>
    <row r="32" spans="1:8">
      <c r="A32" s="55" t="s">
        <v>38</v>
      </c>
      <c r="B32" s="56"/>
      <c r="C32" s="31" t="s">
        <v>39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53" t="s">
        <v>40</v>
      </c>
      <c r="B33" s="54"/>
      <c r="C33" s="23"/>
      <c r="D33" s="28">
        <f>SUM(D9:D32)</f>
        <v>2329400</v>
      </c>
      <c r="E33" s="9">
        <f t="shared" si="1"/>
        <v>388233.33333333331</v>
      </c>
      <c r="F33" s="28">
        <f>SUM(F9:F32)</f>
        <v>230162</v>
      </c>
      <c r="G33" s="10">
        <f>F33/E33*100</f>
        <v>59.284450931570362</v>
      </c>
      <c r="H33" s="11">
        <f t="shared" si="0"/>
        <v>158071.33333333331</v>
      </c>
    </row>
    <row r="34" spans="1:8">
      <c r="A34" s="50" t="s">
        <v>41</v>
      </c>
      <c r="B34" s="51"/>
      <c r="C34" s="8"/>
      <c r="D34" s="36">
        <v>646900</v>
      </c>
      <c r="E34" s="9">
        <f t="shared" si="1"/>
        <v>107816.66666666667</v>
      </c>
      <c r="F34" s="36">
        <v>99523</v>
      </c>
      <c r="G34" s="10">
        <f>F34/E34*100</f>
        <v>92.307620961508732</v>
      </c>
      <c r="H34" s="11">
        <f t="shared" si="0"/>
        <v>8293.6666666666715</v>
      </c>
    </row>
    <row r="35" spans="1:8">
      <c r="A35" s="107" t="s">
        <v>42</v>
      </c>
      <c r="B35" s="108"/>
      <c r="C35" s="37"/>
      <c r="D35" s="38">
        <v>567500</v>
      </c>
      <c r="E35" s="9">
        <f t="shared" si="1"/>
        <v>94583.333333333328</v>
      </c>
      <c r="F35" s="38">
        <v>91753</v>
      </c>
      <c r="G35" s="10">
        <f>F35/E35*100</f>
        <v>97.007577092511028</v>
      </c>
      <c r="H35" s="39">
        <f t="shared" si="0"/>
        <v>2830.3333333333285</v>
      </c>
    </row>
    <row r="37" spans="1:8" ht="27" customHeight="1">
      <c r="A37" s="111" t="s">
        <v>43</v>
      </c>
      <c r="B37" s="112"/>
      <c r="C37" s="4" t="s">
        <v>68</v>
      </c>
      <c r="D37" s="4" t="s">
        <v>44</v>
      </c>
      <c r="E37" s="4" t="s">
        <v>45</v>
      </c>
      <c r="F37" s="4" t="s">
        <v>5</v>
      </c>
      <c r="G37" s="4" t="s">
        <v>46</v>
      </c>
      <c r="H37" s="4"/>
    </row>
    <row r="38" spans="1:8" ht="12.75" customHeight="1">
      <c r="A38" s="40" t="s">
        <v>47</v>
      </c>
      <c r="B38" s="41"/>
      <c r="C38" s="28">
        <v>748200</v>
      </c>
      <c r="D38" s="36">
        <f>SUM(C38/12*2)</f>
        <v>124700</v>
      </c>
      <c r="E38" s="28">
        <v>124700</v>
      </c>
      <c r="F38" s="28">
        <f t="shared" ref="F38:F43" si="2">SUM(E38/D38*100)</f>
        <v>100</v>
      </c>
      <c r="G38" s="42">
        <f>E38-D38</f>
        <v>0</v>
      </c>
      <c r="H38" s="43"/>
    </row>
    <row r="39" spans="1:8" ht="12.75" customHeight="1">
      <c r="A39" s="107" t="s">
        <v>48</v>
      </c>
      <c r="B39" s="108"/>
      <c r="C39" s="28">
        <v>0</v>
      </c>
      <c r="D39" s="36">
        <f t="shared" ref="D39:D53" si="3">SUM(C39/12*2)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107" t="s">
        <v>49</v>
      </c>
      <c r="B40" s="108"/>
      <c r="C40" s="28">
        <v>90700</v>
      </c>
      <c r="D40" s="36">
        <f t="shared" si="3"/>
        <v>15116.666666666666</v>
      </c>
      <c r="E40" s="28">
        <v>0</v>
      </c>
      <c r="F40" s="28">
        <f t="shared" si="2"/>
        <v>0</v>
      </c>
      <c r="G40" s="42">
        <f t="shared" ref="G40:G55" si="4">SUM(E40-D40)</f>
        <v>-15116.666666666666</v>
      </c>
      <c r="H40" s="43"/>
    </row>
    <row r="41" spans="1:8" ht="12.75" customHeight="1">
      <c r="A41" s="107" t="s">
        <v>50</v>
      </c>
      <c r="B41" s="108"/>
      <c r="C41" s="28">
        <v>194000</v>
      </c>
      <c r="D41" s="36">
        <f t="shared" si="3"/>
        <v>32333.333333333332</v>
      </c>
      <c r="E41" s="28">
        <v>30000</v>
      </c>
      <c r="F41" s="28">
        <f t="shared" si="2"/>
        <v>92.783505154639172</v>
      </c>
      <c r="G41" s="42">
        <f>SUM(E41-D41)</f>
        <v>-2333.3333333333321</v>
      </c>
      <c r="H41" s="43"/>
    </row>
    <row r="42" spans="1:8" ht="12.75" customHeight="1">
      <c r="A42" s="107" t="s">
        <v>51</v>
      </c>
      <c r="B42" s="108"/>
      <c r="C42" s="28">
        <v>700000</v>
      </c>
      <c r="D42" s="36">
        <f t="shared" si="3"/>
        <v>116666.66666666667</v>
      </c>
      <c r="E42" s="28">
        <v>175000</v>
      </c>
      <c r="F42" s="28">
        <f t="shared" si="2"/>
        <v>150</v>
      </c>
      <c r="G42" s="42">
        <f t="shared" si="4"/>
        <v>58333.333333333328</v>
      </c>
      <c r="H42" s="43"/>
    </row>
    <row r="43" spans="1:8" ht="12.75" customHeight="1">
      <c r="A43" s="107" t="s">
        <v>52</v>
      </c>
      <c r="B43" s="108"/>
      <c r="C43" s="28">
        <v>0</v>
      </c>
      <c r="D43" s="36">
        <f t="shared" si="3"/>
        <v>0</v>
      </c>
      <c r="E43" s="28">
        <v>0</v>
      </c>
      <c r="F43" s="28" t="e">
        <f t="shared" si="2"/>
        <v>#DIV/0!</v>
      </c>
      <c r="G43" s="42">
        <f>SUM(E43-D43)</f>
        <v>0</v>
      </c>
      <c r="H43" s="43"/>
    </row>
    <row r="44" spans="1:8" ht="12.75" customHeight="1">
      <c r="A44" s="107" t="s">
        <v>53</v>
      </c>
      <c r="B44" s="108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07"/>
      <c r="B45" s="108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50" t="s">
        <v>54</v>
      </c>
      <c r="B46" s="44"/>
      <c r="C46" s="36">
        <v>16500</v>
      </c>
      <c r="D46" s="36">
        <f t="shared" si="3"/>
        <v>2750</v>
      </c>
      <c r="E46" s="36">
        <v>424</v>
      </c>
      <c r="F46" s="28">
        <f>E46/D46*100</f>
        <v>15.418181818181816</v>
      </c>
      <c r="G46" s="42">
        <f t="shared" si="4"/>
        <v>-2326</v>
      </c>
      <c r="H46" s="42"/>
    </row>
    <row r="47" spans="1:8" ht="12.75" customHeight="1">
      <c r="A47" s="45" t="s">
        <v>55</v>
      </c>
      <c r="B47" s="45"/>
      <c r="C47" s="36">
        <v>5000</v>
      </c>
      <c r="D47" s="36">
        <f t="shared" si="3"/>
        <v>833.33333333333337</v>
      </c>
      <c r="E47" s="36">
        <v>0</v>
      </c>
      <c r="F47" s="28">
        <f>E47/D47*100</f>
        <v>0</v>
      </c>
      <c r="G47" s="42">
        <f t="shared" si="4"/>
        <v>-833.33333333333337</v>
      </c>
      <c r="H47" s="42"/>
    </row>
    <row r="48" spans="1:8" ht="12.75" customHeight="1">
      <c r="A48" s="107" t="s">
        <v>56</v>
      </c>
      <c r="B48" s="108"/>
      <c r="C48" s="36">
        <v>18300</v>
      </c>
      <c r="D48" s="36">
        <f t="shared" si="3"/>
        <v>3050</v>
      </c>
      <c r="E48" s="36">
        <v>37</v>
      </c>
      <c r="F48" s="28">
        <f>E48/D48*100</f>
        <v>1.2131147540983607</v>
      </c>
      <c r="G48" s="42">
        <f t="shared" si="4"/>
        <v>-3013</v>
      </c>
      <c r="H48" s="42"/>
    </row>
    <row r="49" spans="1:8">
      <c r="A49" s="107" t="s">
        <v>57</v>
      </c>
      <c r="B49" s="108"/>
      <c r="C49" s="36">
        <v>7500</v>
      </c>
      <c r="D49" s="36">
        <f t="shared" si="3"/>
        <v>1250</v>
      </c>
      <c r="E49" s="36">
        <v>2060</v>
      </c>
      <c r="F49" s="28">
        <f>SUM(E49/D49*100)</f>
        <v>164.79999999999998</v>
      </c>
      <c r="G49" s="42">
        <f t="shared" si="4"/>
        <v>810</v>
      </c>
      <c r="H49" s="42"/>
    </row>
    <row r="50" spans="1:8" ht="12.75" customHeight="1">
      <c r="A50" s="107" t="s">
        <v>58</v>
      </c>
      <c r="B50" s="108"/>
      <c r="C50" s="36">
        <v>237700</v>
      </c>
      <c r="D50" s="36">
        <f t="shared" si="3"/>
        <v>39616.666666666664</v>
      </c>
      <c r="E50" s="36">
        <v>9723</v>
      </c>
      <c r="F50" s="28">
        <f>SUM(E50/D50*100)</f>
        <v>24.542700883466555</v>
      </c>
      <c r="G50" s="42">
        <f t="shared" si="4"/>
        <v>-29893.666666666664</v>
      </c>
      <c r="H50" s="42"/>
    </row>
    <row r="51" spans="1:8" ht="12.75" customHeight="1">
      <c r="A51" s="107" t="s">
        <v>59</v>
      </c>
      <c r="B51" s="108"/>
      <c r="C51" s="36">
        <v>1500</v>
      </c>
      <c r="D51" s="36">
        <f t="shared" si="3"/>
        <v>250</v>
      </c>
      <c r="E51" s="36">
        <v>0</v>
      </c>
      <c r="F51" s="28"/>
      <c r="G51" s="42">
        <f t="shared" si="4"/>
        <v>-250</v>
      </c>
      <c r="H51" s="42"/>
    </row>
    <row r="52" spans="1:8" ht="12.75" customHeight="1">
      <c r="A52" s="107" t="s">
        <v>60</v>
      </c>
      <c r="B52" s="108"/>
      <c r="C52" s="36">
        <v>10000</v>
      </c>
      <c r="D52" s="36">
        <f t="shared" si="3"/>
        <v>1666.6666666666667</v>
      </c>
      <c r="E52" s="36">
        <v>0</v>
      </c>
      <c r="F52" s="36">
        <f>SUM(E52/D52*100)</f>
        <v>0</v>
      </c>
      <c r="G52" s="42">
        <f t="shared" ref="G52" si="5">SUM(E52-D52)</f>
        <v>-1666.6666666666667</v>
      </c>
      <c r="H52" s="42"/>
    </row>
    <row r="53" spans="1:8" ht="12.75" customHeight="1">
      <c r="A53" s="107" t="s">
        <v>69</v>
      </c>
      <c r="B53" s="108"/>
      <c r="C53" s="36">
        <v>300000</v>
      </c>
      <c r="D53" s="36">
        <f t="shared" si="3"/>
        <v>50000</v>
      </c>
      <c r="E53" s="36">
        <v>0</v>
      </c>
      <c r="F53" s="36">
        <f>SUM(E53/D53*100)</f>
        <v>0</v>
      </c>
      <c r="G53" s="42">
        <f t="shared" si="4"/>
        <v>-50000</v>
      </c>
      <c r="H53" s="42"/>
    </row>
    <row r="54" spans="1:8">
      <c r="A54" s="107" t="s">
        <v>61</v>
      </c>
      <c r="B54" s="108"/>
      <c r="C54" s="36">
        <f>SUM(C46:C53)</f>
        <v>596500</v>
      </c>
      <c r="D54" s="36">
        <f>SUM(D46:D53)</f>
        <v>99416.666666666657</v>
      </c>
      <c r="E54" s="36">
        <f>SUM(E46:E53)</f>
        <v>12244</v>
      </c>
      <c r="F54" s="46">
        <f>SUM(E54/D54*100)</f>
        <v>12.315842414082146</v>
      </c>
      <c r="G54" s="42">
        <f t="shared" si="4"/>
        <v>-87172.666666666657</v>
      </c>
      <c r="H54" s="42"/>
    </row>
    <row r="55" spans="1:8">
      <c r="A55" s="47" t="s">
        <v>62</v>
      </c>
      <c r="B55" s="48"/>
      <c r="C55" s="36">
        <f>SUM(C38,C54,C40,C41,C42,C43,C39,C45,C44)</f>
        <v>2329400</v>
      </c>
      <c r="D55" s="36">
        <f>SUM(D38+D39+D40+D41+D42+D54+D43+D44+D45)</f>
        <v>388233.33333333337</v>
      </c>
      <c r="E55" s="36">
        <f>SUM(E38+E39+E40+E41+E42+E54+E43+E44+E45)</f>
        <v>341944</v>
      </c>
      <c r="F55" s="36">
        <f>E55/D55*100</f>
        <v>88.076929681463028</v>
      </c>
      <c r="G55" s="42">
        <f t="shared" si="4"/>
        <v>-46289.333333333372</v>
      </c>
      <c r="H55" s="42"/>
    </row>
    <row r="57" spans="1:8" ht="12.75" customHeight="1"/>
  </sheetData>
  <mergeCells count="23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50:B50"/>
    <mergeCell ref="A51:B51"/>
    <mergeCell ref="A52:B52"/>
    <mergeCell ref="A53:B53"/>
    <mergeCell ref="A54:B54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topLeftCell="A19" workbookViewId="0">
      <selection activeCell="D38" sqref="D38:D53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74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59" t="s">
        <v>4</v>
      </c>
      <c r="D8" s="4" t="s">
        <v>65</v>
      </c>
      <c r="E8" s="4" t="s">
        <v>75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SUM(D9/12*3)</f>
        <v>186275</v>
      </c>
      <c r="F9" s="9">
        <v>112925</v>
      </c>
      <c r="G9" s="10">
        <f>F9/E9*100</f>
        <v>60.622735203328418</v>
      </c>
      <c r="H9" s="11">
        <f t="shared" ref="H9:H35" si="0">E9-F9</f>
        <v>73350</v>
      </c>
    </row>
    <row r="10" spans="1:14">
      <c r="A10" s="62" t="s">
        <v>8</v>
      </c>
      <c r="B10" s="63"/>
      <c r="C10" s="8">
        <v>213</v>
      </c>
      <c r="D10" s="9">
        <v>224600</v>
      </c>
      <c r="E10" s="9">
        <f t="shared" ref="E10:E35" si="1">SUM(D10/12*3)</f>
        <v>56150</v>
      </c>
      <c r="F10" s="9">
        <v>34103</v>
      </c>
      <c r="G10" s="10">
        <f>F10/E10*100</f>
        <v>60.735529830810329</v>
      </c>
      <c r="H10" s="11">
        <f t="shared" si="0"/>
        <v>22047</v>
      </c>
    </row>
    <row r="11" spans="1:14">
      <c r="A11" s="62" t="s">
        <v>9</v>
      </c>
      <c r="B11" s="6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10800</v>
      </c>
      <c r="F12" s="17">
        <v>3353</v>
      </c>
      <c r="G12" s="10">
        <f>F12/E12*100</f>
        <v>31.046296296296294</v>
      </c>
      <c r="H12" s="11">
        <f t="shared" si="0"/>
        <v>7447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525</v>
      </c>
      <c r="F14" s="9">
        <v>0</v>
      </c>
      <c r="G14" s="20"/>
      <c r="H14" s="11">
        <f>E14-F14</f>
        <v>525</v>
      </c>
    </row>
    <row r="15" spans="1:14">
      <c r="A15" s="62" t="s">
        <v>15</v>
      </c>
      <c r="B15" s="63"/>
      <c r="C15" s="19" t="s">
        <v>16</v>
      </c>
      <c r="D15" s="9">
        <v>53300</v>
      </c>
      <c r="E15" s="9">
        <f t="shared" si="1"/>
        <v>13325</v>
      </c>
      <c r="F15" s="9">
        <v>17900</v>
      </c>
      <c r="G15" s="10">
        <f>F15/E15*100</f>
        <v>134.33395872420263</v>
      </c>
      <c r="H15" s="11">
        <f t="shared" si="0"/>
        <v>-4575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3250</v>
      </c>
      <c r="F16" s="9">
        <v>0</v>
      </c>
      <c r="G16" s="10"/>
      <c r="H16" s="11">
        <f>E16-F16</f>
        <v>3250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1000</v>
      </c>
      <c r="F17" s="24">
        <v>0</v>
      </c>
      <c r="G17" s="10">
        <f>F17/E17*100</f>
        <v>0</v>
      </c>
      <c r="H17" s="11">
        <f>E17-F17</f>
        <v>1000</v>
      </c>
    </row>
    <row r="18" spans="1:8">
      <c r="A18" s="21" t="s">
        <v>17</v>
      </c>
      <c r="B18" s="22"/>
      <c r="C18" s="23">
        <v>225</v>
      </c>
      <c r="D18" s="24">
        <v>16000</v>
      </c>
      <c r="E18" s="9">
        <f t="shared" si="1"/>
        <v>4000</v>
      </c>
      <c r="F18" s="24">
        <v>0</v>
      </c>
      <c r="G18" s="10">
        <f>F18/E18*100</f>
        <v>0</v>
      </c>
      <c r="H18" s="11">
        <f>E18-F18</f>
        <v>4000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2425</v>
      </c>
      <c r="F19" s="24">
        <v>0</v>
      </c>
      <c r="G19" s="10">
        <f>F19/E19*100</f>
        <v>0</v>
      </c>
      <c r="H19" s="11">
        <f t="shared" si="0"/>
        <v>2425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875</v>
      </c>
      <c r="F20" s="9"/>
      <c r="G20" s="20">
        <f>F20/E20*100</f>
        <v>0</v>
      </c>
      <c r="H20" s="11">
        <f>E20-F20</f>
        <v>875</v>
      </c>
    </row>
    <row r="21" spans="1:8">
      <c r="A21" s="62" t="s">
        <v>20</v>
      </c>
      <c r="B21" s="63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13" t="s">
        <v>21</v>
      </c>
      <c r="B22" s="114"/>
      <c r="C22" s="25" t="s">
        <v>22</v>
      </c>
      <c r="D22" s="26">
        <v>73000</v>
      </c>
      <c r="E22" s="9">
        <f t="shared" si="1"/>
        <v>18250</v>
      </c>
      <c r="F22" s="26">
        <v>22120</v>
      </c>
      <c r="G22" s="10">
        <f>SUM(F22/E22*100)</f>
        <v>121.2054794520548</v>
      </c>
      <c r="H22" s="11">
        <f t="shared" si="0"/>
        <v>-3870</v>
      </c>
    </row>
    <row r="23" spans="1:8">
      <c r="A23" s="6" t="s">
        <v>23</v>
      </c>
      <c r="B23" s="7"/>
      <c r="C23" s="25">
        <v>346</v>
      </c>
      <c r="D23" s="26">
        <v>19800</v>
      </c>
      <c r="E23" s="9">
        <f t="shared" si="1"/>
        <v>4950</v>
      </c>
      <c r="F23" s="26"/>
      <c r="G23" s="10">
        <f>F23/E23*100</f>
        <v>0</v>
      </c>
      <c r="H23" s="11">
        <f t="shared" si="0"/>
        <v>4950</v>
      </c>
    </row>
    <row r="24" spans="1:8" ht="12" customHeight="1">
      <c r="A24" s="113" t="s">
        <v>24</v>
      </c>
      <c r="B24" s="114"/>
      <c r="C24" s="25">
        <v>291</v>
      </c>
      <c r="D24" s="26">
        <v>7100</v>
      </c>
      <c r="E24" s="9">
        <f t="shared" si="1"/>
        <v>1775</v>
      </c>
      <c r="F24" s="26">
        <v>874</v>
      </c>
      <c r="G24" s="10">
        <f>SUM(F24/E24*100)</f>
        <v>49.239436619718305</v>
      </c>
      <c r="H24" s="11">
        <f>E24-F24</f>
        <v>901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375</v>
      </c>
      <c r="F25" s="28"/>
      <c r="G25" s="10"/>
      <c r="H25" s="11">
        <f>E25-F25</f>
        <v>375</v>
      </c>
    </row>
    <row r="26" spans="1:8">
      <c r="A26" s="21" t="s">
        <v>27</v>
      </c>
      <c r="B26" s="22"/>
      <c r="C26" s="27" t="s">
        <v>28</v>
      </c>
      <c r="D26" s="28">
        <v>90700</v>
      </c>
      <c r="E26" s="9">
        <f t="shared" si="1"/>
        <v>22675</v>
      </c>
      <c r="F26" s="28">
        <v>0</v>
      </c>
      <c r="G26" s="10">
        <f>F26/E26*100</f>
        <v>0</v>
      </c>
      <c r="H26" s="11">
        <f t="shared" si="0"/>
        <v>22675</v>
      </c>
    </row>
    <row r="27" spans="1:8">
      <c r="A27" s="115" t="s">
        <v>29</v>
      </c>
      <c r="B27" s="116"/>
      <c r="C27" s="27" t="s">
        <v>30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62" t="s">
        <v>31</v>
      </c>
      <c r="B28" s="63"/>
      <c r="C28" s="31" t="s">
        <v>32</v>
      </c>
      <c r="D28" s="9">
        <v>5000</v>
      </c>
      <c r="E28" s="9">
        <f t="shared" si="1"/>
        <v>1250</v>
      </c>
      <c r="F28" s="9"/>
      <c r="G28" s="10">
        <f>SUM(F28/E28*100)</f>
        <v>0</v>
      </c>
      <c r="H28" s="11">
        <f>E28-F28</f>
        <v>1250</v>
      </c>
    </row>
    <row r="29" spans="1:8">
      <c r="A29" s="62" t="s">
        <v>33</v>
      </c>
      <c r="B29" s="63"/>
      <c r="C29" s="31" t="s">
        <v>34</v>
      </c>
      <c r="D29" s="9">
        <v>194000</v>
      </c>
      <c r="E29" s="9">
        <f t="shared" si="1"/>
        <v>48500</v>
      </c>
      <c r="F29" s="9">
        <v>30000</v>
      </c>
      <c r="G29" s="10">
        <f>SUM(F29/E29*100)</f>
        <v>61.855670103092784</v>
      </c>
      <c r="H29" s="11">
        <f>E29-F29</f>
        <v>18500</v>
      </c>
    </row>
    <row r="30" spans="1:8">
      <c r="A30" s="62" t="s">
        <v>31</v>
      </c>
      <c r="B30" s="63"/>
      <c r="C30" s="31" t="s">
        <v>35</v>
      </c>
      <c r="D30" s="9">
        <v>3800</v>
      </c>
      <c r="E30" s="9">
        <f t="shared" si="1"/>
        <v>950</v>
      </c>
      <c r="F30" s="9"/>
      <c r="G30" s="10"/>
      <c r="H30" s="11">
        <f>E30-F30</f>
        <v>950</v>
      </c>
    </row>
    <row r="31" spans="1:8">
      <c r="A31" s="62" t="s">
        <v>36</v>
      </c>
      <c r="B31" s="63"/>
      <c r="C31" s="31" t="s">
        <v>37</v>
      </c>
      <c r="D31" s="9">
        <v>820000</v>
      </c>
      <c r="E31" s="9">
        <f t="shared" si="1"/>
        <v>205000</v>
      </c>
      <c r="F31" s="9">
        <v>8887</v>
      </c>
      <c r="G31" s="10">
        <f>SUM(F31/E31*100)</f>
        <v>4.335121951219512</v>
      </c>
      <c r="H31" s="11">
        <f t="shared" si="0"/>
        <v>196113</v>
      </c>
    </row>
    <row r="32" spans="1:8">
      <c r="A32" s="62" t="s">
        <v>38</v>
      </c>
      <c r="B32" s="63"/>
      <c r="C32" s="31" t="s">
        <v>39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60" t="s">
        <v>40</v>
      </c>
      <c r="B33" s="61"/>
      <c r="C33" s="23"/>
      <c r="D33" s="28">
        <f>SUM(D9:D32)</f>
        <v>2329400</v>
      </c>
      <c r="E33" s="9">
        <f t="shared" si="1"/>
        <v>582350</v>
      </c>
      <c r="F33" s="28">
        <f>SUM(F9:F32)</f>
        <v>230162</v>
      </c>
      <c r="G33" s="10">
        <f>F33/E33*100</f>
        <v>39.52296728771357</v>
      </c>
      <c r="H33" s="11">
        <f t="shared" si="0"/>
        <v>352188</v>
      </c>
    </row>
    <row r="34" spans="1:8">
      <c r="A34" s="57" t="s">
        <v>41</v>
      </c>
      <c r="B34" s="58"/>
      <c r="C34" s="8"/>
      <c r="D34" s="36">
        <v>646900</v>
      </c>
      <c r="E34" s="9">
        <f t="shared" si="1"/>
        <v>161725</v>
      </c>
      <c r="F34" s="36">
        <v>99523</v>
      </c>
      <c r="G34" s="10">
        <f>F34/E34*100</f>
        <v>61.538413974339157</v>
      </c>
      <c r="H34" s="11">
        <f t="shared" si="0"/>
        <v>62202</v>
      </c>
    </row>
    <row r="35" spans="1:8">
      <c r="A35" s="107" t="s">
        <v>42</v>
      </c>
      <c r="B35" s="108"/>
      <c r="C35" s="37"/>
      <c r="D35" s="38">
        <v>567500</v>
      </c>
      <c r="E35" s="9">
        <f t="shared" si="1"/>
        <v>141875</v>
      </c>
      <c r="F35" s="38">
        <v>91753</v>
      </c>
      <c r="G35" s="10">
        <f>F35/E35*100</f>
        <v>64.671718061674014</v>
      </c>
      <c r="H35" s="39">
        <f t="shared" si="0"/>
        <v>50122</v>
      </c>
    </row>
    <row r="37" spans="1:8" ht="27" customHeight="1">
      <c r="A37" s="111" t="s">
        <v>43</v>
      </c>
      <c r="B37" s="112"/>
      <c r="C37" s="4" t="s">
        <v>68</v>
      </c>
      <c r="D37" s="4" t="s">
        <v>44</v>
      </c>
      <c r="E37" s="4" t="s">
        <v>45</v>
      </c>
      <c r="F37" s="4" t="s">
        <v>5</v>
      </c>
      <c r="G37" s="4" t="s">
        <v>46</v>
      </c>
      <c r="H37" s="4"/>
    </row>
    <row r="38" spans="1:8" ht="12.75" customHeight="1">
      <c r="A38" s="40" t="s">
        <v>47</v>
      </c>
      <c r="B38" s="41"/>
      <c r="C38" s="28">
        <v>748200</v>
      </c>
      <c r="D38" s="36">
        <f>SUM(C38/12*3)</f>
        <v>187050</v>
      </c>
      <c r="E38" s="28">
        <v>124700</v>
      </c>
      <c r="F38" s="28">
        <f t="shared" ref="F38:F43" si="2">SUM(E38/D38*100)</f>
        <v>66.666666666666657</v>
      </c>
      <c r="G38" s="42">
        <f>E38-D38</f>
        <v>-62350</v>
      </c>
      <c r="H38" s="43"/>
    </row>
    <row r="39" spans="1:8" ht="12.75" customHeight="1">
      <c r="A39" s="107" t="s">
        <v>48</v>
      </c>
      <c r="B39" s="108"/>
      <c r="C39" s="28">
        <v>0</v>
      </c>
      <c r="D39" s="36">
        <f t="shared" ref="D39:D53" si="3">SUM(C39/12*3)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107" t="s">
        <v>49</v>
      </c>
      <c r="B40" s="108"/>
      <c r="C40" s="28">
        <v>90700</v>
      </c>
      <c r="D40" s="36">
        <f t="shared" si="3"/>
        <v>22675</v>
      </c>
      <c r="E40" s="28">
        <v>0</v>
      </c>
      <c r="F40" s="28">
        <f t="shared" si="2"/>
        <v>0</v>
      </c>
      <c r="G40" s="42">
        <f t="shared" ref="G40:G55" si="4">SUM(E40-D40)</f>
        <v>-22675</v>
      </c>
      <c r="H40" s="43"/>
    </row>
    <row r="41" spans="1:8" ht="12.75" customHeight="1">
      <c r="A41" s="107" t="s">
        <v>50</v>
      </c>
      <c r="B41" s="108"/>
      <c r="C41" s="28">
        <v>194000</v>
      </c>
      <c r="D41" s="36">
        <f t="shared" si="3"/>
        <v>48500</v>
      </c>
      <c r="E41" s="28">
        <v>30000</v>
      </c>
      <c r="F41" s="28">
        <f t="shared" si="2"/>
        <v>61.855670103092784</v>
      </c>
      <c r="G41" s="42">
        <f>SUM(E41-D41)</f>
        <v>-18500</v>
      </c>
      <c r="H41" s="43"/>
    </row>
    <row r="42" spans="1:8" ht="12.75" customHeight="1">
      <c r="A42" s="107" t="s">
        <v>51</v>
      </c>
      <c r="B42" s="108"/>
      <c r="C42" s="28">
        <v>700000</v>
      </c>
      <c r="D42" s="36">
        <f t="shared" si="3"/>
        <v>175000</v>
      </c>
      <c r="E42" s="28">
        <v>175000</v>
      </c>
      <c r="F42" s="28">
        <f t="shared" si="2"/>
        <v>100</v>
      </c>
      <c r="G42" s="42">
        <f t="shared" si="4"/>
        <v>0</v>
      </c>
      <c r="H42" s="43"/>
    </row>
    <row r="43" spans="1:8" ht="12.75" customHeight="1">
      <c r="A43" s="107" t="s">
        <v>52</v>
      </c>
      <c r="B43" s="108"/>
      <c r="C43" s="28">
        <v>0</v>
      </c>
      <c r="D43" s="36">
        <f t="shared" si="3"/>
        <v>0</v>
      </c>
      <c r="E43" s="28">
        <v>0</v>
      </c>
      <c r="F43" s="28" t="e">
        <f t="shared" si="2"/>
        <v>#DIV/0!</v>
      </c>
      <c r="G43" s="42">
        <f>SUM(E43-D43)</f>
        <v>0</v>
      </c>
      <c r="H43" s="43"/>
    </row>
    <row r="44" spans="1:8" ht="12.75" customHeight="1">
      <c r="A44" s="107" t="s">
        <v>53</v>
      </c>
      <c r="B44" s="108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07"/>
      <c r="B45" s="108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57" t="s">
        <v>54</v>
      </c>
      <c r="B46" s="44"/>
      <c r="C46" s="36">
        <v>16500</v>
      </c>
      <c r="D46" s="36">
        <f t="shared" si="3"/>
        <v>4125</v>
      </c>
      <c r="E46" s="36">
        <v>424</v>
      </c>
      <c r="F46" s="28">
        <f>E46/D46*100</f>
        <v>10.278787878787879</v>
      </c>
      <c r="G46" s="42">
        <f t="shared" si="4"/>
        <v>-3701</v>
      </c>
      <c r="H46" s="42"/>
    </row>
    <row r="47" spans="1:8" ht="12.75" customHeight="1">
      <c r="A47" s="45" t="s">
        <v>55</v>
      </c>
      <c r="B47" s="45"/>
      <c r="C47" s="36">
        <v>5000</v>
      </c>
      <c r="D47" s="36">
        <f t="shared" si="3"/>
        <v>1250</v>
      </c>
      <c r="E47" s="36">
        <v>0</v>
      </c>
      <c r="F47" s="28">
        <f>E47/D47*100</f>
        <v>0</v>
      </c>
      <c r="G47" s="42">
        <f t="shared" si="4"/>
        <v>-1250</v>
      </c>
      <c r="H47" s="42"/>
    </row>
    <row r="48" spans="1:8" ht="12.75" customHeight="1">
      <c r="A48" s="107" t="s">
        <v>56</v>
      </c>
      <c r="B48" s="108"/>
      <c r="C48" s="36">
        <v>18300</v>
      </c>
      <c r="D48" s="36">
        <f t="shared" si="3"/>
        <v>4575</v>
      </c>
      <c r="E48" s="36">
        <v>37</v>
      </c>
      <c r="F48" s="28">
        <f>E48/D48*100</f>
        <v>0.80874316939890722</v>
      </c>
      <c r="G48" s="42">
        <f t="shared" si="4"/>
        <v>-4538</v>
      </c>
      <c r="H48" s="42"/>
    </row>
    <row r="49" spans="1:8">
      <c r="A49" s="107" t="s">
        <v>57</v>
      </c>
      <c r="B49" s="108"/>
      <c r="C49" s="36">
        <v>7500</v>
      </c>
      <c r="D49" s="36">
        <f t="shared" si="3"/>
        <v>1875</v>
      </c>
      <c r="E49" s="36">
        <v>2060</v>
      </c>
      <c r="F49" s="28">
        <f>SUM(E49/D49*100)</f>
        <v>109.86666666666667</v>
      </c>
      <c r="G49" s="42">
        <f t="shared" si="4"/>
        <v>185</v>
      </c>
      <c r="H49" s="42"/>
    </row>
    <row r="50" spans="1:8" ht="12.75" customHeight="1">
      <c r="A50" s="107" t="s">
        <v>58</v>
      </c>
      <c r="B50" s="108"/>
      <c r="C50" s="36">
        <v>237700</v>
      </c>
      <c r="D50" s="36">
        <f t="shared" si="3"/>
        <v>59425</v>
      </c>
      <c r="E50" s="36">
        <v>9723</v>
      </c>
      <c r="F50" s="28">
        <f>SUM(E50/D50*100)</f>
        <v>16.361800588977705</v>
      </c>
      <c r="G50" s="42">
        <f t="shared" si="4"/>
        <v>-49702</v>
      </c>
      <c r="H50" s="42"/>
    </row>
    <row r="51" spans="1:8" ht="12.75" customHeight="1">
      <c r="A51" s="107" t="s">
        <v>59</v>
      </c>
      <c r="B51" s="108"/>
      <c r="C51" s="36">
        <v>1500</v>
      </c>
      <c r="D51" s="36">
        <f t="shared" si="3"/>
        <v>375</v>
      </c>
      <c r="E51" s="36">
        <v>0</v>
      </c>
      <c r="F51" s="28"/>
      <c r="G51" s="42">
        <f t="shared" si="4"/>
        <v>-375</v>
      </c>
      <c r="H51" s="42"/>
    </row>
    <row r="52" spans="1:8" ht="12.75" customHeight="1">
      <c r="A52" s="107" t="s">
        <v>60</v>
      </c>
      <c r="B52" s="108"/>
      <c r="C52" s="36">
        <v>10000</v>
      </c>
      <c r="D52" s="36">
        <f t="shared" si="3"/>
        <v>2500</v>
      </c>
      <c r="E52" s="36">
        <v>0</v>
      </c>
      <c r="F52" s="36">
        <f>SUM(E52/D52*100)</f>
        <v>0</v>
      </c>
      <c r="G52" s="42">
        <f t="shared" ref="G52" si="5">SUM(E52-D52)</f>
        <v>-2500</v>
      </c>
      <c r="H52" s="42"/>
    </row>
    <row r="53" spans="1:8" ht="12.75" customHeight="1">
      <c r="A53" s="107" t="s">
        <v>69</v>
      </c>
      <c r="B53" s="108"/>
      <c r="C53" s="36">
        <v>300000</v>
      </c>
      <c r="D53" s="36">
        <f t="shared" si="3"/>
        <v>75000</v>
      </c>
      <c r="E53" s="36">
        <v>0</v>
      </c>
      <c r="F53" s="36">
        <f>SUM(E53/D53*100)</f>
        <v>0</v>
      </c>
      <c r="G53" s="42">
        <f t="shared" si="4"/>
        <v>-75000</v>
      </c>
      <c r="H53" s="42"/>
    </row>
    <row r="54" spans="1:8">
      <c r="A54" s="107" t="s">
        <v>61</v>
      </c>
      <c r="B54" s="108"/>
      <c r="C54" s="36">
        <f>SUM(C46:C53)</f>
        <v>596500</v>
      </c>
      <c r="D54" s="36">
        <f>SUM(D46:D53)</f>
        <v>149125</v>
      </c>
      <c r="E54" s="36">
        <f>SUM(E46:E53)</f>
        <v>12244</v>
      </c>
      <c r="F54" s="46">
        <f>SUM(E54/D54*100)</f>
        <v>8.2105616093880975</v>
      </c>
      <c r="G54" s="42">
        <f t="shared" si="4"/>
        <v>-136881</v>
      </c>
      <c r="H54" s="42"/>
    </row>
    <row r="55" spans="1:8">
      <c r="A55" s="47" t="s">
        <v>62</v>
      </c>
      <c r="B55" s="48"/>
      <c r="C55" s="36">
        <f>SUM(C38,C54,C40,C41,C42,C43,C39,C45,C44)</f>
        <v>2329400</v>
      </c>
      <c r="D55" s="36">
        <f>SUM(D38+D39+D40+D41+D42+D54+D43+D44+D45)</f>
        <v>582350</v>
      </c>
      <c r="E55" s="36">
        <f>SUM(E38+E39+E40+E41+E42+E54+E43+E44+E45)</f>
        <v>341944</v>
      </c>
      <c r="F55" s="36">
        <f>E55/D55*100</f>
        <v>58.717953120975366</v>
      </c>
      <c r="G55" s="42">
        <f t="shared" si="4"/>
        <v>-240406</v>
      </c>
      <c r="H55" s="42"/>
    </row>
    <row r="57" spans="1:8" ht="12.75" customHeight="1"/>
  </sheetData>
  <mergeCells count="23">
    <mergeCell ref="A50:B50"/>
    <mergeCell ref="A51:B51"/>
    <mergeCell ref="A52:B52"/>
    <mergeCell ref="A53:B53"/>
    <mergeCell ref="A54:B54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workbookViewId="0">
      <selection activeCell="F37" sqref="F37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76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59" t="s">
        <v>4</v>
      </c>
      <c r="D8" s="4" t="s">
        <v>65</v>
      </c>
      <c r="E8" s="4" t="s">
        <v>77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SUM(D9/12*4)</f>
        <v>248366.66666666666</v>
      </c>
      <c r="F9" s="9">
        <v>256862</v>
      </c>
      <c r="G9" s="10">
        <f>F9/E9*100</f>
        <v>103.42048047241981</v>
      </c>
      <c r="H9" s="11">
        <f t="shared" ref="H9:H36" si="0">E9-F9</f>
        <v>-8495.333333333343</v>
      </c>
    </row>
    <row r="10" spans="1:14">
      <c r="A10" s="62" t="s">
        <v>8</v>
      </c>
      <c r="B10" s="63"/>
      <c r="C10" s="8">
        <v>213</v>
      </c>
      <c r="D10" s="9">
        <v>224600</v>
      </c>
      <c r="E10" s="9">
        <f t="shared" ref="E10:E36" si="1">SUM(D10/12*4)</f>
        <v>74866.666666666672</v>
      </c>
      <c r="F10" s="9">
        <v>77573</v>
      </c>
      <c r="G10" s="10">
        <f>F10/E10*100</f>
        <v>103.61487088156723</v>
      </c>
      <c r="H10" s="11">
        <f t="shared" si="0"/>
        <v>-2706.3333333333285</v>
      </c>
    </row>
    <row r="11" spans="1:14">
      <c r="A11" s="62" t="s">
        <v>9</v>
      </c>
      <c r="B11" s="63"/>
      <c r="C11" s="8">
        <v>212</v>
      </c>
      <c r="D11" s="9">
        <v>200</v>
      </c>
      <c r="E11" s="9">
        <f t="shared" si="1"/>
        <v>66.666666666666671</v>
      </c>
      <c r="F11" s="9"/>
      <c r="G11" s="10"/>
      <c r="H11" s="11">
        <f t="shared" si="0"/>
        <v>66.666666666666671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14400</v>
      </c>
      <c r="F12" s="17">
        <v>10332</v>
      </c>
      <c r="G12" s="10">
        <f>F12/E12*100</f>
        <v>71.75</v>
      </c>
      <c r="H12" s="11">
        <f t="shared" si="0"/>
        <v>4068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700</v>
      </c>
      <c r="F14" s="9">
        <v>900</v>
      </c>
      <c r="G14" s="20"/>
      <c r="H14" s="11">
        <f>E14-F14</f>
        <v>-200</v>
      </c>
    </row>
    <row r="15" spans="1:14">
      <c r="A15" s="62" t="s">
        <v>15</v>
      </c>
      <c r="B15" s="63"/>
      <c r="C15" s="19" t="s">
        <v>16</v>
      </c>
      <c r="D15" s="9">
        <v>53300</v>
      </c>
      <c r="E15" s="9">
        <f t="shared" si="1"/>
        <v>17766.666666666668</v>
      </c>
      <c r="F15" s="9">
        <v>23400</v>
      </c>
      <c r="G15" s="10">
        <f>F15/E15*100</f>
        <v>131.70731707317071</v>
      </c>
      <c r="H15" s="11">
        <f t="shared" si="0"/>
        <v>-5633.3333333333321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4333.333333333333</v>
      </c>
      <c r="F16" s="9">
        <v>125</v>
      </c>
      <c r="G16" s="10"/>
      <c r="H16" s="11">
        <f>E16-F16</f>
        <v>4208.333333333333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1333.3333333333333</v>
      </c>
      <c r="F17" s="24">
        <v>0</v>
      </c>
      <c r="G17" s="10">
        <f>F17/E17*100</f>
        <v>0</v>
      </c>
      <c r="H17" s="11">
        <f>E17-F17</f>
        <v>1333.3333333333333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333.33333333333331</v>
      </c>
      <c r="F18" s="24">
        <v>0</v>
      </c>
      <c r="G18" s="10">
        <f>F18/E18*100</f>
        <v>0</v>
      </c>
      <c r="H18" s="11">
        <f>E18-F18</f>
        <v>333.33333333333331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3233.3333333333335</v>
      </c>
      <c r="F19" s="24">
        <v>0</v>
      </c>
      <c r="G19" s="10">
        <f>F19/E19*100</f>
        <v>0</v>
      </c>
      <c r="H19" s="11">
        <f t="shared" si="0"/>
        <v>3233.3333333333335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1166.6666666666667</v>
      </c>
      <c r="F20" s="9"/>
      <c r="G20" s="20">
        <f>F20/E20*100</f>
        <v>0</v>
      </c>
      <c r="H20" s="11">
        <f>E20-F20</f>
        <v>1166.6666666666667</v>
      </c>
    </row>
    <row r="21" spans="1:8">
      <c r="A21" s="62" t="s">
        <v>20</v>
      </c>
      <c r="B21" s="63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13" t="s">
        <v>21</v>
      </c>
      <c r="B22" s="114"/>
      <c r="C22" s="25" t="s">
        <v>22</v>
      </c>
      <c r="D22" s="26">
        <v>73000</v>
      </c>
      <c r="E22" s="9">
        <f t="shared" si="1"/>
        <v>24333.333333333332</v>
      </c>
      <c r="F22" s="26">
        <v>30480</v>
      </c>
      <c r="G22" s="10">
        <f>SUM(F22/E22*100)</f>
        <v>125.26027397260276</v>
      </c>
      <c r="H22" s="11">
        <f t="shared" si="0"/>
        <v>-6146.6666666666679</v>
      </c>
    </row>
    <row r="23" spans="1:8">
      <c r="A23" s="6" t="s">
        <v>23</v>
      </c>
      <c r="B23" s="7"/>
      <c r="C23" s="25">
        <v>346</v>
      </c>
      <c r="D23" s="26">
        <v>8428</v>
      </c>
      <c r="E23" s="9">
        <f t="shared" si="1"/>
        <v>2809.3333333333335</v>
      </c>
      <c r="F23" s="26"/>
      <c r="G23" s="10">
        <f>F23/E23*100</f>
        <v>0</v>
      </c>
      <c r="H23" s="11">
        <f t="shared" si="0"/>
        <v>2809.3333333333335</v>
      </c>
    </row>
    <row r="24" spans="1:8" ht="12" customHeight="1">
      <c r="A24" s="113" t="s">
        <v>24</v>
      </c>
      <c r="B24" s="114"/>
      <c r="C24" s="25">
        <v>291</v>
      </c>
      <c r="D24" s="26">
        <v>7100</v>
      </c>
      <c r="E24" s="9">
        <f t="shared" si="1"/>
        <v>2366.6666666666665</v>
      </c>
      <c r="F24" s="26">
        <v>1631</v>
      </c>
      <c r="G24" s="10">
        <f>SUM(F24/E24*100)</f>
        <v>68.91549295774648</v>
      </c>
      <c r="H24" s="11">
        <f>E24-F24</f>
        <v>735.66666666666652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500</v>
      </c>
      <c r="F25" s="28"/>
      <c r="G25" s="10"/>
      <c r="H25" s="11">
        <f>E25-F25</f>
        <v>500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6457.333333333333</v>
      </c>
      <c r="F26" s="28">
        <v>19372</v>
      </c>
      <c r="G26" s="10"/>
      <c r="H26" s="11">
        <f>E26-F26</f>
        <v>-12914.666666666668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30233.333333333332</v>
      </c>
      <c r="F27" s="28">
        <v>26207</v>
      </c>
      <c r="G27" s="10">
        <f>F27/E27*100</f>
        <v>86.682469680264603</v>
      </c>
      <c r="H27" s="11">
        <f t="shared" si="0"/>
        <v>4026.3333333333321</v>
      </c>
    </row>
    <row r="28" spans="1:8">
      <c r="A28" s="115" t="s">
        <v>29</v>
      </c>
      <c r="B28" s="116"/>
      <c r="C28" s="27" t="s">
        <v>30</v>
      </c>
      <c r="D28" s="28">
        <v>0</v>
      </c>
      <c r="E28" s="9">
        <f t="shared" si="1"/>
        <v>0</v>
      </c>
      <c r="F28" s="28"/>
      <c r="G28" s="10">
        <v>0</v>
      </c>
      <c r="H28" s="11">
        <f t="shared" si="0"/>
        <v>0</v>
      </c>
    </row>
    <row r="29" spans="1:8">
      <c r="A29" s="62" t="s">
        <v>31</v>
      </c>
      <c r="B29" s="63"/>
      <c r="C29" s="31" t="s">
        <v>32</v>
      </c>
      <c r="D29" s="9">
        <v>5000</v>
      </c>
      <c r="E29" s="9">
        <f t="shared" si="1"/>
        <v>1666.6666666666667</v>
      </c>
      <c r="F29" s="9"/>
      <c r="G29" s="10">
        <f>SUM(F29/E29*100)</f>
        <v>0</v>
      </c>
      <c r="H29" s="11">
        <f>E29-F29</f>
        <v>1666.6666666666667</v>
      </c>
    </row>
    <row r="30" spans="1:8">
      <c r="A30" s="62" t="s">
        <v>33</v>
      </c>
      <c r="B30" s="63"/>
      <c r="C30" s="31" t="s">
        <v>34</v>
      </c>
      <c r="D30" s="9">
        <v>344000</v>
      </c>
      <c r="E30" s="9">
        <f t="shared" si="1"/>
        <v>114666.66666666667</v>
      </c>
      <c r="F30" s="9">
        <v>161327</v>
      </c>
      <c r="G30" s="10">
        <f>SUM(F30/E30*100)</f>
        <v>140.69215116279071</v>
      </c>
      <c r="H30" s="11">
        <f>E30-F30</f>
        <v>-46660.333333333328</v>
      </c>
    </row>
    <row r="31" spans="1:8">
      <c r="A31" s="62" t="s">
        <v>31</v>
      </c>
      <c r="B31" s="63"/>
      <c r="C31" s="31" t="s">
        <v>35</v>
      </c>
      <c r="D31" s="9">
        <v>16000</v>
      </c>
      <c r="E31" s="9">
        <f t="shared" si="1"/>
        <v>5333.333333333333</v>
      </c>
      <c r="F31" s="9">
        <v>16000</v>
      </c>
      <c r="G31" s="10"/>
      <c r="H31" s="11">
        <f>E31-F31</f>
        <v>-10666.666666666668</v>
      </c>
    </row>
    <row r="32" spans="1:8">
      <c r="A32" s="62" t="s">
        <v>36</v>
      </c>
      <c r="B32" s="63"/>
      <c r="C32" s="31" t="s">
        <v>37</v>
      </c>
      <c r="D32" s="9">
        <v>930130</v>
      </c>
      <c r="E32" s="9">
        <f t="shared" si="1"/>
        <v>310043.33333333331</v>
      </c>
      <c r="F32" s="9">
        <v>13494</v>
      </c>
      <c r="G32" s="10">
        <f>SUM(F32/E32*100)</f>
        <v>4.3522948405061666</v>
      </c>
      <c r="H32" s="11">
        <f t="shared" si="0"/>
        <v>296549.33333333331</v>
      </c>
    </row>
    <row r="33" spans="1:8">
      <c r="A33" s="62" t="s">
        <v>38</v>
      </c>
      <c r="B33" s="63"/>
      <c r="C33" s="31" t="s">
        <v>39</v>
      </c>
      <c r="D33" s="9">
        <v>206800</v>
      </c>
      <c r="E33" s="9">
        <f t="shared" si="1"/>
        <v>68933.333333333328</v>
      </c>
      <c r="F33" s="9">
        <v>6800</v>
      </c>
      <c r="G33" s="10">
        <f>SUM(F33/E33*100)</f>
        <v>9.8646034816247585</v>
      </c>
      <c r="H33" s="11">
        <f>E33-F33</f>
        <v>62133.333333333328</v>
      </c>
    </row>
    <row r="34" spans="1:8" ht="12.75" customHeight="1">
      <c r="A34" s="60" t="s">
        <v>40</v>
      </c>
      <c r="B34" s="61"/>
      <c r="C34" s="23"/>
      <c r="D34" s="28">
        <f>SUM(D9:D33)</f>
        <v>2801730</v>
      </c>
      <c r="E34" s="9">
        <f t="shared" si="1"/>
        <v>933910</v>
      </c>
      <c r="F34" s="28">
        <f>SUM(F9:F33)</f>
        <v>644503</v>
      </c>
      <c r="G34" s="10">
        <f>F34/E34*100</f>
        <v>69.011253761069057</v>
      </c>
      <c r="H34" s="11">
        <f t="shared" si="0"/>
        <v>289407</v>
      </c>
    </row>
    <row r="35" spans="1:8">
      <c r="A35" s="57" t="s">
        <v>41</v>
      </c>
      <c r="B35" s="58"/>
      <c r="C35" s="8"/>
      <c r="D35" s="36">
        <v>646900</v>
      </c>
      <c r="E35" s="9">
        <f t="shared" si="1"/>
        <v>215633.33333333334</v>
      </c>
      <c r="F35" s="36">
        <v>223926</v>
      </c>
      <c r="G35" s="10">
        <f>F35/E35*100</f>
        <v>103.84572576905239</v>
      </c>
      <c r="H35" s="11">
        <f t="shared" si="0"/>
        <v>-8292.666666666657</v>
      </c>
    </row>
    <row r="36" spans="1:8">
      <c r="A36" s="107" t="s">
        <v>42</v>
      </c>
      <c r="B36" s="108"/>
      <c r="C36" s="37"/>
      <c r="D36" s="38">
        <v>541328</v>
      </c>
      <c r="E36" s="9">
        <f t="shared" si="1"/>
        <v>180442.66666666666</v>
      </c>
      <c r="F36" s="38">
        <v>177376</v>
      </c>
      <c r="G36" s="10">
        <f>F36/E36*100</f>
        <v>98.30047586675731</v>
      </c>
      <c r="H36" s="39">
        <f t="shared" si="0"/>
        <v>3066.666666666657</v>
      </c>
    </row>
    <row r="38" spans="1:8" ht="27" customHeight="1">
      <c r="A38" s="111" t="s">
        <v>43</v>
      </c>
      <c r="B38" s="112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SUM(C39/12*4)</f>
        <v>249400</v>
      </c>
      <c r="E39" s="28">
        <v>249400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107" t="s">
        <v>78</v>
      </c>
      <c r="B40" s="108"/>
      <c r="C40" s="28">
        <v>310130</v>
      </c>
      <c r="D40" s="36">
        <f t="shared" ref="D40:D54" si="3">SUM(C40/12*4)</f>
        <v>103376.66666666667</v>
      </c>
      <c r="E40" s="28">
        <v>0</v>
      </c>
      <c r="F40" s="28"/>
      <c r="G40" s="42">
        <f>SUM(E40-D40)</f>
        <v>-103376.66666666667</v>
      </c>
      <c r="H40" s="43"/>
    </row>
    <row r="41" spans="1:8" ht="12.75" customHeight="1">
      <c r="A41" s="107" t="s">
        <v>49</v>
      </c>
      <c r="B41" s="108"/>
      <c r="C41" s="28">
        <v>90700</v>
      </c>
      <c r="D41" s="36">
        <f t="shared" si="3"/>
        <v>30233.333333333332</v>
      </c>
      <c r="E41" s="28">
        <v>45350</v>
      </c>
      <c r="F41" s="28">
        <f t="shared" si="2"/>
        <v>150</v>
      </c>
      <c r="G41" s="42">
        <f t="shared" ref="G41:G56" si="4">SUM(E41-D41)</f>
        <v>15116.666666666668</v>
      </c>
      <c r="H41" s="43"/>
    </row>
    <row r="42" spans="1:8" ht="12.75" customHeight="1">
      <c r="A42" s="107" t="s">
        <v>50</v>
      </c>
      <c r="B42" s="108"/>
      <c r="C42" s="28">
        <v>344000</v>
      </c>
      <c r="D42" s="36">
        <f t="shared" si="3"/>
        <v>114666.66666666667</v>
      </c>
      <c r="E42" s="28">
        <v>161520</v>
      </c>
      <c r="F42" s="28">
        <f t="shared" si="2"/>
        <v>140.86046511627904</v>
      </c>
      <c r="G42" s="42">
        <f>SUM(E42-D42)</f>
        <v>46853.333333333328</v>
      </c>
      <c r="H42" s="43"/>
    </row>
    <row r="43" spans="1:8" ht="12.75" customHeight="1">
      <c r="A43" s="107" t="s">
        <v>51</v>
      </c>
      <c r="B43" s="108"/>
      <c r="C43" s="28">
        <v>700000</v>
      </c>
      <c r="D43" s="36">
        <f t="shared" si="3"/>
        <v>233333.33333333334</v>
      </c>
      <c r="E43" s="28">
        <v>350000</v>
      </c>
      <c r="F43" s="28">
        <f t="shared" si="2"/>
        <v>150</v>
      </c>
      <c r="G43" s="42">
        <f t="shared" si="4"/>
        <v>116666.66666666666</v>
      </c>
      <c r="H43" s="43"/>
    </row>
    <row r="44" spans="1:8" ht="12.75" customHeight="1">
      <c r="A44" s="107" t="s">
        <v>52</v>
      </c>
      <c r="B44" s="108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07" t="s">
        <v>53</v>
      </c>
      <c r="B45" s="108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107"/>
      <c r="B46" s="108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57" t="s">
        <v>54</v>
      </c>
      <c r="B47" s="44"/>
      <c r="C47" s="36">
        <v>16500</v>
      </c>
      <c r="D47" s="36">
        <f t="shared" si="3"/>
        <v>5500</v>
      </c>
      <c r="E47" s="36">
        <v>2959</v>
      </c>
      <c r="F47" s="28">
        <f>E47/D47*100</f>
        <v>53.800000000000004</v>
      </c>
      <c r="G47" s="42">
        <f t="shared" si="4"/>
        <v>-2541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3"/>
        <v>1666.6666666666667</v>
      </c>
      <c r="E48" s="36">
        <v>29931</v>
      </c>
      <c r="F48" s="28">
        <f>E48/D48*100</f>
        <v>1795.8600000000001</v>
      </c>
      <c r="G48" s="42">
        <f t="shared" si="4"/>
        <v>28264.333333333332</v>
      </c>
      <c r="H48" s="42"/>
    </row>
    <row r="49" spans="1:8" ht="12.75" customHeight="1">
      <c r="A49" s="107" t="s">
        <v>56</v>
      </c>
      <c r="B49" s="108"/>
      <c r="C49" s="36">
        <v>18300</v>
      </c>
      <c r="D49" s="36">
        <f t="shared" si="3"/>
        <v>6100</v>
      </c>
      <c r="E49" s="36">
        <v>344</v>
      </c>
      <c r="F49" s="28">
        <f>E49/D49*100</f>
        <v>5.639344262295082</v>
      </c>
      <c r="G49" s="42">
        <f t="shared" si="4"/>
        <v>-5756</v>
      </c>
      <c r="H49" s="42"/>
    </row>
    <row r="50" spans="1:8">
      <c r="A50" s="107" t="s">
        <v>57</v>
      </c>
      <c r="B50" s="108"/>
      <c r="C50" s="36">
        <v>7500</v>
      </c>
      <c r="D50" s="36">
        <f t="shared" si="3"/>
        <v>2500</v>
      </c>
      <c r="E50" s="36">
        <v>3740</v>
      </c>
      <c r="F50" s="28">
        <f>SUM(E50/D50*100)</f>
        <v>149.6</v>
      </c>
      <c r="G50" s="42">
        <f t="shared" si="4"/>
        <v>1240</v>
      </c>
      <c r="H50" s="42"/>
    </row>
    <row r="51" spans="1:8" ht="12.75" customHeight="1">
      <c r="A51" s="107" t="s">
        <v>58</v>
      </c>
      <c r="B51" s="108"/>
      <c r="C51" s="36">
        <v>237700</v>
      </c>
      <c r="D51" s="36">
        <f t="shared" si="3"/>
        <v>79233.333333333328</v>
      </c>
      <c r="E51" s="36">
        <v>15778</v>
      </c>
      <c r="F51" s="28">
        <f>SUM(E51/D51*100)</f>
        <v>19.913336137989063</v>
      </c>
      <c r="G51" s="42">
        <f t="shared" si="4"/>
        <v>-63455.333333333328</v>
      </c>
      <c r="H51" s="42"/>
    </row>
    <row r="52" spans="1:8" ht="12.75" customHeight="1">
      <c r="A52" s="107" t="s">
        <v>59</v>
      </c>
      <c r="B52" s="108"/>
      <c r="C52" s="36">
        <v>1500</v>
      </c>
      <c r="D52" s="36">
        <f t="shared" si="3"/>
        <v>500</v>
      </c>
      <c r="E52" s="36">
        <v>0</v>
      </c>
      <c r="F52" s="28"/>
      <c r="G52" s="42">
        <f t="shared" si="4"/>
        <v>-500</v>
      </c>
      <c r="H52" s="42"/>
    </row>
    <row r="53" spans="1:8" ht="12.75" customHeight="1">
      <c r="A53" s="107" t="s">
        <v>60</v>
      </c>
      <c r="B53" s="108"/>
      <c r="C53" s="36">
        <v>10000</v>
      </c>
      <c r="D53" s="36">
        <f t="shared" si="3"/>
        <v>3333.3333333333335</v>
      </c>
      <c r="E53" s="36">
        <v>0</v>
      </c>
      <c r="F53" s="36">
        <f>SUM(E53/D53*100)</f>
        <v>0</v>
      </c>
      <c r="G53" s="42">
        <f t="shared" ref="G53" si="5">SUM(E53-D53)</f>
        <v>-3333.3333333333335</v>
      </c>
      <c r="H53" s="42"/>
    </row>
    <row r="54" spans="1:8" ht="12.75" customHeight="1">
      <c r="A54" s="107" t="s">
        <v>69</v>
      </c>
      <c r="B54" s="108"/>
      <c r="C54" s="36">
        <v>300000</v>
      </c>
      <c r="D54" s="36">
        <f t="shared" si="3"/>
        <v>100000</v>
      </c>
      <c r="E54" s="36">
        <v>503500</v>
      </c>
      <c r="F54" s="36">
        <f>SUM(E54/D54*100)</f>
        <v>503.5</v>
      </c>
      <c r="G54" s="42">
        <f t="shared" si="4"/>
        <v>403500</v>
      </c>
      <c r="H54" s="42"/>
    </row>
    <row r="55" spans="1:8">
      <c r="A55" s="107" t="s">
        <v>61</v>
      </c>
      <c r="B55" s="108"/>
      <c r="C55" s="36">
        <f>SUM(C47:C54)</f>
        <v>596500</v>
      </c>
      <c r="D55" s="36">
        <f>SUM(D47:D54)</f>
        <v>198833.33333333331</v>
      </c>
      <c r="E55" s="36">
        <f>SUM(E47:E54)</f>
        <v>556252</v>
      </c>
      <c r="F55" s="46">
        <f>SUM(E55/D55*100)</f>
        <v>279.75792120704108</v>
      </c>
      <c r="G55" s="42">
        <f t="shared" si="4"/>
        <v>357418.66666666669</v>
      </c>
      <c r="H55" s="42"/>
    </row>
    <row r="56" spans="1:8">
      <c r="A56" s="47" t="s">
        <v>62</v>
      </c>
      <c r="B56" s="48"/>
      <c r="C56" s="36">
        <f>SUM(C39,C55,C41,C42,C43,C44,C40,C46,C45)</f>
        <v>2789530</v>
      </c>
      <c r="D56" s="36">
        <f>SUM(D39+D40+D41+D42+D43+D55+D44+D45+D46)</f>
        <v>929843.33333333326</v>
      </c>
      <c r="E56" s="36">
        <f>SUM(E39+E40+E41+E42+E43+E55+E44+E45+E46)</f>
        <v>1362522</v>
      </c>
      <c r="F56" s="36">
        <f>E56/D56*100</f>
        <v>146.53242660950053</v>
      </c>
      <c r="G56" s="42">
        <f t="shared" si="4"/>
        <v>432678.66666666674</v>
      </c>
      <c r="H56" s="42"/>
    </row>
    <row r="58" spans="1:8" ht="12.75" customHeight="1"/>
  </sheetData>
  <mergeCells count="23">
    <mergeCell ref="A51:B51"/>
    <mergeCell ref="A52:B52"/>
    <mergeCell ref="A53:B53"/>
    <mergeCell ref="A54:B54"/>
    <mergeCell ref="A55:B55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topLeftCell="A16" workbookViewId="0">
      <selection activeCell="F37" sqref="F37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80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66" t="s">
        <v>4</v>
      </c>
      <c r="D8" s="4" t="s">
        <v>65</v>
      </c>
      <c r="E8" s="4" t="s">
        <v>81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SUM(D9/12*5)</f>
        <v>310458.33333333331</v>
      </c>
      <c r="F9" s="9">
        <v>341557</v>
      </c>
      <c r="G9" s="10">
        <f>F9/E9*100</f>
        <v>110.01701784995304</v>
      </c>
      <c r="H9" s="11">
        <f t="shared" ref="H9:H36" si="0">E9-F9</f>
        <v>-31098.666666666686</v>
      </c>
    </row>
    <row r="10" spans="1:14">
      <c r="A10" s="69" t="s">
        <v>8</v>
      </c>
      <c r="B10" s="70"/>
      <c r="C10" s="8">
        <v>213</v>
      </c>
      <c r="D10" s="9">
        <v>224600</v>
      </c>
      <c r="E10" s="9">
        <f t="shared" ref="E10:E36" si="1">SUM(D10/12*5)</f>
        <v>93583.333333333343</v>
      </c>
      <c r="F10" s="9">
        <v>103150</v>
      </c>
      <c r="G10" s="10">
        <f>F10/E10*100</f>
        <v>110.22261798753338</v>
      </c>
      <c r="H10" s="11">
        <f t="shared" si="0"/>
        <v>-9566.666666666657</v>
      </c>
    </row>
    <row r="11" spans="1:14">
      <c r="A11" s="69" t="s">
        <v>9</v>
      </c>
      <c r="B11" s="70"/>
      <c r="C11" s="8">
        <v>212</v>
      </c>
      <c r="D11" s="9">
        <v>200</v>
      </c>
      <c r="E11" s="9">
        <f t="shared" si="1"/>
        <v>83.333333333333343</v>
      </c>
      <c r="F11" s="9"/>
      <c r="G11" s="10"/>
      <c r="H11" s="11">
        <f t="shared" si="0"/>
        <v>83.333333333333343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18000</v>
      </c>
      <c r="F12" s="17">
        <v>14053</v>
      </c>
      <c r="G12" s="10">
        <f>F12/E12*100</f>
        <v>78.072222222222223</v>
      </c>
      <c r="H12" s="11">
        <f t="shared" si="0"/>
        <v>3947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875</v>
      </c>
      <c r="F14" s="9">
        <v>900</v>
      </c>
      <c r="G14" s="20"/>
      <c r="H14" s="11">
        <f>E14-F14</f>
        <v>-25</v>
      </c>
    </row>
    <row r="15" spans="1:14">
      <c r="A15" s="69" t="s">
        <v>15</v>
      </c>
      <c r="B15" s="70"/>
      <c r="C15" s="19" t="s">
        <v>16</v>
      </c>
      <c r="D15" s="9">
        <v>53300</v>
      </c>
      <c r="E15" s="9">
        <f t="shared" si="1"/>
        <v>22208.333333333336</v>
      </c>
      <c r="F15" s="9">
        <v>23400</v>
      </c>
      <c r="G15" s="10">
        <f>F15/E15*100</f>
        <v>105.36585365853657</v>
      </c>
      <c r="H15" s="11">
        <f t="shared" si="0"/>
        <v>-1191.6666666666642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5416.6666666666661</v>
      </c>
      <c r="F16" s="9">
        <v>166</v>
      </c>
      <c r="G16" s="10"/>
      <c r="H16" s="11">
        <f>E16-F16</f>
        <v>5250.6666666666661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1666.6666666666665</v>
      </c>
      <c r="F17" s="24">
        <v>0</v>
      </c>
      <c r="G17" s="10">
        <f>F17/E17*100</f>
        <v>0</v>
      </c>
      <c r="H17" s="11">
        <f>E17-F17</f>
        <v>1666.6666666666665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416.66666666666663</v>
      </c>
      <c r="F18" s="24">
        <v>0</v>
      </c>
      <c r="G18" s="10">
        <f>F18/E18*100</f>
        <v>0</v>
      </c>
      <c r="H18" s="11">
        <f>E18-F18</f>
        <v>416.66666666666663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4041.666666666667</v>
      </c>
      <c r="F19" s="24">
        <v>2592</v>
      </c>
      <c r="G19" s="10">
        <f>F19/E19*100</f>
        <v>64.131958762886597</v>
      </c>
      <c r="H19" s="11">
        <f t="shared" si="0"/>
        <v>1449.666666666667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1458.3333333333335</v>
      </c>
      <c r="F20" s="9"/>
      <c r="G20" s="20">
        <f>F20/E20*100</f>
        <v>0</v>
      </c>
      <c r="H20" s="11">
        <f>E20-F20</f>
        <v>1458.3333333333335</v>
      </c>
    </row>
    <row r="21" spans="1:8">
      <c r="A21" s="69" t="s">
        <v>20</v>
      </c>
      <c r="B21" s="70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13" t="s">
        <v>21</v>
      </c>
      <c r="B22" s="114"/>
      <c r="C22" s="25" t="s">
        <v>22</v>
      </c>
      <c r="D22" s="26">
        <v>73000</v>
      </c>
      <c r="E22" s="9">
        <f t="shared" si="1"/>
        <v>30416.666666666664</v>
      </c>
      <c r="F22" s="26">
        <v>34660</v>
      </c>
      <c r="G22" s="10">
        <f>SUM(F22/E22*100)</f>
        <v>113.95068493150686</v>
      </c>
      <c r="H22" s="11">
        <f t="shared" si="0"/>
        <v>-4243.3333333333358</v>
      </c>
    </row>
    <row r="23" spans="1:8">
      <c r="A23" s="6" t="s">
        <v>23</v>
      </c>
      <c r="B23" s="7"/>
      <c r="C23" s="25">
        <v>346</v>
      </c>
      <c r="D23" s="26">
        <v>8428</v>
      </c>
      <c r="E23" s="9">
        <f t="shared" si="1"/>
        <v>3511.666666666667</v>
      </c>
      <c r="F23" s="26"/>
      <c r="G23" s="10">
        <f>F23/E23*100</f>
        <v>0</v>
      </c>
      <c r="H23" s="11">
        <f t="shared" si="0"/>
        <v>3511.666666666667</v>
      </c>
    </row>
    <row r="24" spans="1:8" ht="12" customHeight="1">
      <c r="A24" s="113" t="s">
        <v>24</v>
      </c>
      <c r="B24" s="114"/>
      <c r="C24" s="25">
        <v>291</v>
      </c>
      <c r="D24" s="26">
        <v>7100</v>
      </c>
      <c r="E24" s="9">
        <f t="shared" si="1"/>
        <v>2958.333333333333</v>
      </c>
      <c r="F24" s="26">
        <v>1631</v>
      </c>
      <c r="G24" s="10">
        <f>SUM(F24/E24*100)</f>
        <v>55.13239436619719</v>
      </c>
      <c r="H24" s="11">
        <f>E24-F24</f>
        <v>1327.333333333333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625</v>
      </c>
      <c r="F25" s="28"/>
      <c r="G25" s="10"/>
      <c r="H25" s="11">
        <f>E25-F25</f>
        <v>625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8071.6666666666661</v>
      </c>
      <c r="F26" s="28">
        <v>19372</v>
      </c>
      <c r="G26" s="10"/>
      <c r="H26" s="11">
        <f>E26-F26</f>
        <v>-11300.333333333334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37791.666666666664</v>
      </c>
      <c r="F27" s="28">
        <v>32758</v>
      </c>
      <c r="G27" s="10">
        <f>F27/E27*100</f>
        <v>86.680485115766274</v>
      </c>
      <c r="H27" s="11">
        <f t="shared" si="0"/>
        <v>5033.6666666666642</v>
      </c>
    </row>
    <row r="28" spans="1:8">
      <c r="A28" s="115" t="s">
        <v>29</v>
      </c>
      <c r="B28" s="116"/>
      <c r="C28" s="27" t="s">
        <v>30</v>
      </c>
      <c r="D28" s="28">
        <v>7000</v>
      </c>
      <c r="E28" s="9">
        <f t="shared" si="1"/>
        <v>2916.666666666667</v>
      </c>
      <c r="F28" s="28"/>
      <c r="G28" s="10">
        <v>0</v>
      </c>
      <c r="H28" s="11">
        <f t="shared" si="0"/>
        <v>2916.666666666667</v>
      </c>
    </row>
    <row r="29" spans="1:8">
      <c r="A29" s="69" t="s">
        <v>31</v>
      </c>
      <c r="B29" s="70"/>
      <c r="C29" s="31" t="s">
        <v>32</v>
      </c>
      <c r="D29" s="9">
        <v>5000</v>
      </c>
      <c r="E29" s="9">
        <f t="shared" si="1"/>
        <v>2083.3333333333335</v>
      </c>
      <c r="F29" s="9"/>
      <c r="G29" s="10">
        <f>SUM(F29/E29*100)</f>
        <v>0</v>
      </c>
      <c r="H29" s="11">
        <f>E29-F29</f>
        <v>2083.3333333333335</v>
      </c>
    </row>
    <row r="30" spans="1:8">
      <c r="A30" s="69" t="s">
        <v>33</v>
      </c>
      <c r="B30" s="70"/>
      <c r="C30" s="31" t="s">
        <v>34</v>
      </c>
      <c r="D30" s="9">
        <v>344000</v>
      </c>
      <c r="E30" s="9">
        <f t="shared" si="1"/>
        <v>143333.33333333334</v>
      </c>
      <c r="F30" s="9">
        <v>161327</v>
      </c>
      <c r="G30" s="10">
        <f>SUM(F30/E30*100)</f>
        <v>112.55372093023254</v>
      </c>
      <c r="H30" s="11">
        <f>E30-F30</f>
        <v>-17993.666666666657</v>
      </c>
    </row>
    <row r="31" spans="1:8">
      <c r="A31" s="69" t="s">
        <v>31</v>
      </c>
      <c r="B31" s="70"/>
      <c r="C31" s="31" t="s">
        <v>35</v>
      </c>
      <c r="D31" s="9">
        <v>16000</v>
      </c>
      <c r="E31" s="9">
        <f t="shared" si="1"/>
        <v>6666.6666666666661</v>
      </c>
      <c r="F31" s="9">
        <v>16000</v>
      </c>
      <c r="G31" s="10"/>
      <c r="H31" s="11">
        <f>E31-F31</f>
        <v>-9333.3333333333339</v>
      </c>
    </row>
    <row r="32" spans="1:8">
      <c r="A32" s="69" t="s">
        <v>36</v>
      </c>
      <c r="B32" s="70"/>
      <c r="C32" s="31" t="s">
        <v>37</v>
      </c>
      <c r="D32" s="9">
        <v>873130</v>
      </c>
      <c r="E32" s="9">
        <f t="shared" si="1"/>
        <v>363804.16666666663</v>
      </c>
      <c r="F32" s="9">
        <v>31853</v>
      </c>
      <c r="G32" s="10">
        <f>SUM(F32/E32*100)</f>
        <v>8.7555346855565617</v>
      </c>
      <c r="H32" s="11">
        <f t="shared" si="0"/>
        <v>331951.16666666663</v>
      </c>
    </row>
    <row r="33" spans="1:8">
      <c r="A33" s="69" t="s">
        <v>38</v>
      </c>
      <c r="B33" s="70"/>
      <c r="C33" s="31" t="s">
        <v>39</v>
      </c>
      <c r="D33" s="9">
        <v>458061</v>
      </c>
      <c r="E33" s="9">
        <f t="shared" si="1"/>
        <v>190858.75</v>
      </c>
      <c r="F33" s="9">
        <v>6800</v>
      </c>
      <c r="G33" s="10">
        <f>SUM(F33/E33*100)</f>
        <v>3.5628442500016373</v>
      </c>
      <c r="H33" s="11">
        <f>E33-F33</f>
        <v>184058.75</v>
      </c>
    </row>
    <row r="34" spans="1:8" ht="12.75" customHeight="1">
      <c r="A34" s="67" t="s">
        <v>40</v>
      </c>
      <c r="B34" s="68"/>
      <c r="C34" s="23"/>
      <c r="D34" s="28">
        <f>SUM(D9:D33)</f>
        <v>3002991</v>
      </c>
      <c r="E34" s="9">
        <f t="shared" si="1"/>
        <v>1251246.25</v>
      </c>
      <c r="F34" s="28">
        <f>SUM(F9:F33)</f>
        <v>790219</v>
      </c>
      <c r="G34" s="10">
        <f>F34/E34*100</f>
        <v>63.154554908755969</v>
      </c>
      <c r="H34" s="11">
        <f t="shared" si="0"/>
        <v>461027.25</v>
      </c>
    </row>
    <row r="35" spans="1:8">
      <c r="A35" s="64" t="s">
        <v>41</v>
      </c>
      <c r="B35" s="65"/>
      <c r="C35" s="8"/>
      <c r="D35" s="36">
        <v>646900</v>
      </c>
      <c r="E35" s="9">
        <f t="shared" si="1"/>
        <v>269541.66666666669</v>
      </c>
      <c r="F35" s="36">
        <v>298569</v>
      </c>
      <c r="G35" s="10">
        <f>F35/E35*100</f>
        <v>110.76914515381047</v>
      </c>
      <c r="H35" s="11">
        <f t="shared" si="0"/>
        <v>-29027.333333333314</v>
      </c>
    </row>
    <row r="36" spans="1:8">
      <c r="A36" s="107" t="s">
        <v>42</v>
      </c>
      <c r="B36" s="108"/>
      <c r="C36" s="37"/>
      <c r="D36" s="38">
        <v>541328</v>
      </c>
      <c r="E36" s="9">
        <f t="shared" si="1"/>
        <v>225553.33333333331</v>
      </c>
      <c r="F36" s="38">
        <v>223542</v>
      </c>
      <c r="G36" s="10">
        <f>F36/E36*100</f>
        <v>99.108267076522921</v>
      </c>
      <c r="H36" s="39">
        <f t="shared" si="0"/>
        <v>2011.3333333333139</v>
      </c>
    </row>
    <row r="38" spans="1:8" ht="27" customHeight="1">
      <c r="A38" s="111" t="s">
        <v>43</v>
      </c>
      <c r="B38" s="112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SUM(C39/12*5)</f>
        <v>311750</v>
      </c>
      <c r="E39" s="28">
        <v>311750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107" t="s">
        <v>78</v>
      </c>
      <c r="B40" s="108"/>
      <c r="C40" s="28">
        <v>310130</v>
      </c>
      <c r="D40" s="36">
        <f t="shared" ref="D40:D54" si="3">SUM(C40/12*5)</f>
        <v>129220.83333333334</v>
      </c>
      <c r="E40" s="28">
        <v>0</v>
      </c>
      <c r="F40" s="28"/>
      <c r="G40" s="42">
        <f>SUM(E40-D40)</f>
        <v>-129220.83333333334</v>
      </c>
      <c r="H40" s="43"/>
    </row>
    <row r="41" spans="1:8" ht="12.75" customHeight="1">
      <c r="A41" s="107" t="s">
        <v>49</v>
      </c>
      <c r="B41" s="108"/>
      <c r="C41" s="28">
        <v>90700</v>
      </c>
      <c r="D41" s="36">
        <f t="shared" si="3"/>
        <v>37791.666666666664</v>
      </c>
      <c r="E41" s="28">
        <v>45350</v>
      </c>
      <c r="F41" s="28">
        <f t="shared" si="2"/>
        <v>120.00000000000001</v>
      </c>
      <c r="G41" s="42">
        <f t="shared" ref="G41:G56" si="4">SUM(E41-D41)</f>
        <v>7558.3333333333358</v>
      </c>
      <c r="H41" s="43"/>
    </row>
    <row r="42" spans="1:8" ht="12.75" customHeight="1">
      <c r="A42" s="107" t="s">
        <v>50</v>
      </c>
      <c r="B42" s="108"/>
      <c r="C42" s="28">
        <v>344000</v>
      </c>
      <c r="D42" s="36">
        <f t="shared" si="3"/>
        <v>143333.33333333334</v>
      </c>
      <c r="E42" s="28">
        <v>161520</v>
      </c>
      <c r="F42" s="28">
        <f t="shared" si="2"/>
        <v>112.68837209302325</v>
      </c>
      <c r="G42" s="42">
        <f>SUM(E42-D42)</f>
        <v>18186.666666666657</v>
      </c>
      <c r="H42" s="43"/>
    </row>
    <row r="43" spans="1:8" ht="12.75" customHeight="1">
      <c r="A43" s="107" t="s">
        <v>51</v>
      </c>
      <c r="B43" s="108"/>
      <c r="C43" s="28">
        <v>700000</v>
      </c>
      <c r="D43" s="36">
        <f t="shared" si="3"/>
        <v>291666.66666666669</v>
      </c>
      <c r="E43" s="28">
        <v>350000</v>
      </c>
      <c r="F43" s="28">
        <f t="shared" si="2"/>
        <v>120</v>
      </c>
      <c r="G43" s="42">
        <f t="shared" si="4"/>
        <v>58333.333333333314</v>
      </c>
      <c r="H43" s="43"/>
    </row>
    <row r="44" spans="1:8" ht="12.75" customHeight="1">
      <c r="A44" s="107" t="s">
        <v>52</v>
      </c>
      <c r="B44" s="108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07" t="s">
        <v>53</v>
      </c>
      <c r="B45" s="108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107"/>
      <c r="B46" s="108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64" t="s">
        <v>54</v>
      </c>
      <c r="B47" s="44"/>
      <c r="C47" s="36">
        <v>16500</v>
      </c>
      <c r="D47" s="36">
        <f t="shared" si="3"/>
        <v>6875</v>
      </c>
      <c r="E47" s="36">
        <v>4271</v>
      </c>
      <c r="F47" s="28">
        <f>E47/D47*100</f>
        <v>62.123636363636358</v>
      </c>
      <c r="G47" s="42">
        <f t="shared" si="4"/>
        <v>-2604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3"/>
        <v>2083.3333333333335</v>
      </c>
      <c r="E48" s="36">
        <v>29931</v>
      </c>
      <c r="F48" s="28">
        <f>E48/D48*100</f>
        <v>1436.6879999999999</v>
      </c>
      <c r="G48" s="42">
        <f t="shared" si="4"/>
        <v>27847.666666666668</v>
      </c>
      <c r="H48" s="42"/>
    </row>
    <row r="49" spans="1:8" ht="12.75" customHeight="1">
      <c r="A49" s="107" t="s">
        <v>56</v>
      </c>
      <c r="B49" s="108"/>
      <c r="C49" s="36">
        <v>18300</v>
      </c>
      <c r="D49" s="36">
        <f t="shared" si="3"/>
        <v>7625</v>
      </c>
      <c r="E49" s="36">
        <v>344</v>
      </c>
      <c r="F49" s="28">
        <f>E49/D49*100</f>
        <v>4.5114754098360654</v>
      </c>
      <c r="G49" s="42">
        <f t="shared" si="4"/>
        <v>-7281</v>
      </c>
      <c r="H49" s="42"/>
    </row>
    <row r="50" spans="1:8">
      <c r="A50" s="107" t="s">
        <v>57</v>
      </c>
      <c r="B50" s="108"/>
      <c r="C50" s="36">
        <v>7500</v>
      </c>
      <c r="D50" s="36">
        <f t="shared" si="3"/>
        <v>3125</v>
      </c>
      <c r="E50" s="36">
        <v>4012</v>
      </c>
      <c r="F50" s="28">
        <f>SUM(E50/D50*100)</f>
        <v>128.38400000000001</v>
      </c>
      <c r="G50" s="42">
        <f t="shared" si="4"/>
        <v>887</v>
      </c>
      <c r="H50" s="42"/>
    </row>
    <row r="51" spans="1:8" ht="12.75" customHeight="1">
      <c r="A51" s="107" t="s">
        <v>58</v>
      </c>
      <c r="B51" s="108"/>
      <c r="C51" s="36">
        <v>237700</v>
      </c>
      <c r="D51" s="36">
        <f t="shared" si="3"/>
        <v>99041.666666666657</v>
      </c>
      <c r="E51" s="36">
        <v>15783</v>
      </c>
      <c r="F51" s="28">
        <f>SUM(E51/D51*100)</f>
        <v>15.935717290702566</v>
      </c>
      <c r="G51" s="42">
        <f t="shared" si="4"/>
        <v>-83258.666666666657</v>
      </c>
      <c r="H51" s="42"/>
    </row>
    <row r="52" spans="1:8" ht="12.75" customHeight="1">
      <c r="A52" s="107" t="s">
        <v>59</v>
      </c>
      <c r="B52" s="108"/>
      <c r="C52" s="36">
        <v>1500</v>
      </c>
      <c r="D52" s="36">
        <f t="shared" si="3"/>
        <v>625</v>
      </c>
      <c r="E52" s="36">
        <v>0</v>
      </c>
      <c r="F52" s="28"/>
      <c r="G52" s="42">
        <f t="shared" si="4"/>
        <v>-625</v>
      </c>
      <c r="H52" s="42"/>
    </row>
    <row r="53" spans="1:8" ht="12.75" customHeight="1">
      <c r="A53" s="107" t="s">
        <v>60</v>
      </c>
      <c r="B53" s="108"/>
      <c r="C53" s="36">
        <v>10000</v>
      </c>
      <c r="D53" s="36">
        <f t="shared" si="3"/>
        <v>4166.666666666667</v>
      </c>
      <c r="E53" s="36">
        <v>0</v>
      </c>
      <c r="F53" s="36">
        <f>SUM(E53/D53*100)</f>
        <v>0</v>
      </c>
      <c r="G53" s="42">
        <f t="shared" ref="G53" si="5">SUM(E53-D53)</f>
        <v>-4166.666666666667</v>
      </c>
      <c r="H53" s="42"/>
    </row>
    <row r="54" spans="1:8" ht="12.75" customHeight="1">
      <c r="A54" s="107" t="s">
        <v>69</v>
      </c>
      <c r="B54" s="108"/>
      <c r="C54" s="36">
        <v>501261</v>
      </c>
      <c r="D54" s="36">
        <f t="shared" si="3"/>
        <v>208858.75</v>
      </c>
      <c r="E54" s="36">
        <v>503500</v>
      </c>
      <c r="F54" s="36">
        <f>SUM(E54/D54*100)</f>
        <v>241.07201637470303</v>
      </c>
      <c r="G54" s="42">
        <f t="shared" si="4"/>
        <v>294641.25</v>
      </c>
      <c r="H54" s="42"/>
    </row>
    <row r="55" spans="1:8">
      <c r="A55" s="107" t="s">
        <v>61</v>
      </c>
      <c r="B55" s="108"/>
      <c r="C55" s="36">
        <f>SUM(C47:C54)</f>
        <v>797761</v>
      </c>
      <c r="D55" s="36">
        <f>SUM(D47:D54)</f>
        <v>332400.41666666669</v>
      </c>
      <c r="E55" s="36">
        <f>SUM(E47:E54)</f>
        <v>557841</v>
      </c>
      <c r="F55" s="46">
        <f>SUM(E55/D55*100)</f>
        <v>167.82199179954898</v>
      </c>
      <c r="G55" s="42">
        <f t="shared" si="4"/>
        <v>225440.58333333331</v>
      </c>
      <c r="H55" s="42"/>
    </row>
    <row r="56" spans="1:8">
      <c r="A56" s="47" t="s">
        <v>62</v>
      </c>
      <c r="B56" s="48"/>
      <c r="C56" s="36">
        <f>SUM(C39,C55,C41,C42,C43,C44,C40,C46,C45)</f>
        <v>2990791</v>
      </c>
      <c r="D56" s="36">
        <f>SUM(D39+D40+D41+D42+D43+D55+D44+D45+D46)</f>
        <v>1246162.9166666667</v>
      </c>
      <c r="E56" s="36">
        <f>SUM(E39+E40+E41+E42+E43+E55+E44+E45+E46)</f>
        <v>1426461</v>
      </c>
      <c r="F56" s="36">
        <f>E56/D56*100</f>
        <v>114.46825940027236</v>
      </c>
      <c r="G56" s="42">
        <f t="shared" si="4"/>
        <v>180298.08333333326</v>
      </c>
      <c r="H56" s="42"/>
    </row>
    <row r="58" spans="1:8" ht="12.75" customHeight="1"/>
  </sheetData>
  <mergeCells count="23">
    <mergeCell ref="A24:B24"/>
    <mergeCell ref="B4:H4"/>
    <mergeCell ref="B5:F5"/>
    <mergeCell ref="C6:F6"/>
    <mergeCell ref="A8:B8"/>
    <mergeCell ref="A22:B22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51:B51"/>
    <mergeCell ref="A52:B52"/>
    <mergeCell ref="A53:B53"/>
    <mergeCell ref="A54:B54"/>
    <mergeCell ref="A55:B55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topLeftCell="A19" workbookViewId="0">
      <selection activeCell="C64" sqref="C64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82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73" t="s">
        <v>4</v>
      </c>
      <c r="D8" s="4" t="s">
        <v>65</v>
      </c>
      <c r="E8" s="4" t="s">
        <v>83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SUM(D9/12*6)</f>
        <v>372550</v>
      </c>
      <c r="F9" s="9">
        <v>398021</v>
      </c>
      <c r="G9" s="10">
        <f>F9/E9*100</f>
        <v>106.83693463964568</v>
      </c>
      <c r="H9" s="11">
        <f t="shared" ref="H9:H36" si="0">E9-F9</f>
        <v>-25471</v>
      </c>
    </row>
    <row r="10" spans="1:14">
      <c r="A10" s="76" t="s">
        <v>8</v>
      </c>
      <c r="B10" s="77"/>
      <c r="C10" s="8">
        <v>213</v>
      </c>
      <c r="D10" s="9">
        <v>224600</v>
      </c>
      <c r="E10" s="9">
        <f t="shared" ref="E10:E36" si="1">SUM(D10/12*6)</f>
        <v>112300</v>
      </c>
      <c r="F10" s="9">
        <v>120202</v>
      </c>
      <c r="G10" s="10">
        <f>F10/E10*100</f>
        <v>107.03650934995548</v>
      </c>
      <c r="H10" s="11">
        <f t="shared" si="0"/>
        <v>-7902</v>
      </c>
    </row>
    <row r="11" spans="1:14">
      <c r="A11" s="76" t="s">
        <v>9</v>
      </c>
      <c r="B11" s="77"/>
      <c r="C11" s="8">
        <v>212</v>
      </c>
      <c r="D11" s="9">
        <v>200</v>
      </c>
      <c r="E11" s="9">
        <f t="shared" si="1"/>
        <v>100</v>
      </c>
      <c r="F11" s="9"/>
      <c r="G11" s="10"/>
      <c r="H11" s="11">
        <f t="shared" si="0"/>
        <v>100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21600</v>
      </c>
      <c r="F12" s="17">
        <v>17335</v>
      </c>
      <c r="G12" s="10">
        <f>F12/E12*100</f>
        <v>80.254629629629619</v>
      </c>
      <c r="H12" s="11">
        <f t="shared" si="0"/>
        <v>4265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1050</v>
      </c>
      <c r="F14" s="9">
        <v>900</v>
      </c>
      <c r="G14" s="20"/>
      <c r="H14" s="11">
        <f>E14-F14</f>
        <v>150</v>
      </c>
    </row>
    <row r="15" spans="1:14">
      <c r="A15" s="76" t="s">
        <v>15</v>
      </c>
      <c r="B15" s="77"/>
      <c r="C15" s="19" t="s">
        <v>16</v>
      </c>
      <c r="D15" s="9">
        <v>53300</v>
      </c>
      <c r="E15" s="9">
        <f t="shared" si="1"/>
        <v>26650</v>
      </c>
      <c r="F15" s="9">
        <v>28900</v>
      </c>
      <c r="G15" s="10">
        <f>F15/E15*100</f>
        <v>108.44277673545966</v>
      </c>
      <c r="H15" s="11">
        <f t="shared" si="0"/>
        <v>-2250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6500</v>
      </c>
      <c r="F16" s="9">
        <v>208</v>
      </c>
      <c r="G16" s="10"/>
      <c r="H16" s="11">
        <f>E16-F16</f>
        <v>6292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2000</v>
      </c>
      <c r="F17" s="24">
        <v>0</v>
      </c>
      <c r="G17" s="10">
        <f>F17/E17*100</f>
        <v>0</v>
      </c>
      <c r="H17" s="11">
        <f>E17-F17</f>
        <v>2000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500</v>
      </c>
      <c r="F18" s="24">
        <v>0</v>
      </c>
      <c r="G18" s="10">
        <f>F18/E18*100</f>
        <v>0</v>
      </c>
      <c r="H18" s="11">
        <f>E18-F18</f>
        <v>500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4850</v>
      </c>
      <c r="F19" s="24">
        <v>9292</v>
      </c>
      <c r="G19" s="10">
        <f>F19/E19*100</f>
        <v>191.58762886597938</v>
      </c>
      <c r="H19" s="11">
        <f t="shared" si="0"/>
        <v>-4442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1750</v>
      </c>
      <c r="F20" s="9"/>
      <c r="G20" s="20">
        <f>F20/E20*100</f>
        <v>0</v>
      </c>
      <c r="H20" s="11">
        <f>E20-F20</f>
        <v>1750</v>
      </c>
    </row>
    <row r="21" spans="1:8">
      <c r="A21" s="76" t="s">
        <v>20</v>
      </c>
      <c r="B21" s="77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13" t="s">
        <v>21</v>
      </c>
      <c r="B22" s="114"/>
      <c r="C22" s="25" t="s">
        <v>22</v>
      </c>
      <c r="D22" s="26">
        <v>73000</v>
      </c>
      <c r="E22" s="9">
        <f t="shared" si="1"/>
        <v>36500</v>
      </c>
      <c r="F22" s="26">
        <v>38840</v>
      </c>
      <c r="G22" s="10">
        <f>SUM(F22/E22*100)</f>
        <v>106.41095890410959</v>
      </c>
      <c r="H22" s="11">
        <f t="shared" si="0"/>
        <v>-2340</v>
      </c>
    </row>
    <row r="23" spans="1:8">
      <c r="A23" s="6" t="s">
        <v>23</v>
      </c>
      <c r="B23" s="7"/>
      <c r="C23" s="25">
        <v>346</v>
      </c>
      <c r="D23" s="26">
        <v>8428</v>
      </c>
      <c r="E23" s="9">
        <f t="shared" si="1"/>
        <v>4214</v>
      </c>
      <c r="F23" s="26">
        <v>10200</v>
      </c>
      <c r="G23" s="10">
        <f>F23/E23*100</f>
        <v>242.05030849549121</v>
      </c>
      <c r="H23" s="11">
        <f t="shared" si="0"/>
        <v>-5986</v>
      </c>
    </row>
    <row r="24" spans="1:8" ht="12" customHeight="1">
      <c r="A24" s="113" t="s">
        <v>24</v>
      </c>
      <c r="B24" s="114"/>
      <c r="C24" s="25">
        <v>291</v>
      </c>
      <c r="D24" s="26">
        <v>7100</v>
      </c>
      <c r="E24" s="9">
        <f t="shared" si="1"/>
        <v>3550</v>
      </c>
      <c r="F24" s="26">
        <v>1631</v>
      </c>
      <c r="G24" s="10">
        <f>SUM(F24/E24*100)</f>
        <v>45.943661971830984</v>
      </c>
      <c r="H24" s="11">
        <f>E24-F24</f>
        <v>1919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750</v>
      </c>
      <c r="F25" s="28"/>
      <c r="G25" s="10"/>
      <c r="H25" s="11">
        <f>E25-F25</f>
        <v>750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9686</v>
      </c>
      <c r="F26" s="28">
        <v>19372</v>
      </c>
      <c r="G26" s="10"/>
      <c r="H26" s="11">
        <f>E26-F26</f>
        <v>-9686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45350</v>
      </c>
      <c r="F27" s="28">
        <v>39310</v>
      </c>
      <c r="G27" s="10">
        <f>F27/E27*100</f>
        <v>86.681367144432201</v>
      </c>
      <c r="H27" s="11">
        <f t="shared" si="0"/>
        <v>6040</v>
      </c>
    </row>
    <row r="28" spans="1:8">
      <c r="A28" s="115" t="s">
        <v>29</v>
      </c>
      <c r="B28" s="116"/>
      <c r="C28" s="27" t="s">
        <v>30</v>
      </c>
      <c r="D28" s="28">
        <v>7000</v>
      </c>
      <c r="E28" s="9">
        <f t="shared" si="1"/>
        <v>3500</v>
      </c>
      <c r="F28" s="28">
        <v>7000</v>
      </c>
      <c r="G28" s="10">
        <v>0</v>
      </c>
      <c r="H28" s="11">
        <f t="shared" si="0"/>
        <v>-3500</v>
      </c>
    </row>
    <row r="29" spans="1:8">
      <c r="A29" s="76" t="s">
        <v>31</v>
      </c>
      <c r="B29" s="77"/>
      <c r="C29" s="31" t="s">
        <v>32</v>
      </c>
      <c r="D29" s="9">
        <v>5000</v>
      </c>
      <c r="E29" s="9">
        <f t="shared" si="1"/>
        <v>2500</v>
      </c>
      <c r="F29" s="9"/>
      <c r="G29" s="10">
        <f>SUM(F29/E29*100)</f>
        <v>0</v>
      </c>
      <c r="H29" s="11">
        <f>E29-F29</f>
        <v>2500</v>
      </c>
    </row>
    <row r="30" spans="1:8">
      <c r="A30" s="76" t="s">
        <v>33</v>
      </c>
      <c r="B30" s="77"/>
      <c r="C30" s="31" t="s">
        <v>34</v>
      </c>
      <c r="D30" s="9">
        <v>374000</v>
      </c>
      <c r="E30" s="9">
        <f t="shared" si="1"/>
        <v>187000</v>
      </c>
      <c r="F30" s="9">
        <v>161327</v>
      </c>
      <c r="G30" s="10">
        <f>SUM(F30/E30*100)</f>
        <v>86.271122994652401</v>
      </c>
      <c r="H30" s="11">
        <f>E30-F30</f>
        <v>25673</v>
      </c>
    </row>
    <row r="31" spans="1:8">
      <c r="A31" s="76" t="s">
        <v>31</v>
      </c>
      <c r="B31" s="77"/>
      <c r="C31" s="31" t="s">
        <v>35</v>
      </c>
      <c r="D31" s="9">
        <v>16000</v>
      </c>
      <c r="E31" s="9">
        <f t="shared" si="1"/>
        <v>8000</v>
      </c>
      <c r="F31" s="9">
        <v>16000</v>
      </c>
      <c r="G31" s="10"/>
      <c r="H31" s="11">
        <f>E31-F31</f>
        <v>-8000</v>
      </c>
    </row>
    <row r="32" spans="1:8">
      <c r="A32" s="76" t="s">
        <v>36</v>
      </c>
      <c r="B32" s="77"/>
      <c r="C32" s="31" t="s">
        <v>37</v>
      </c>
      <c r="D32" s="9">
        <v>533000</v>
      </c>
      <c r="E32" s="9">
        <f t="shared" si="1"/>
        <v>266500</v>
      </c>
      <c r="F32" s="9">
        <v>33004</v>
      </c>
      <c r="G32" s="10">
        <f>SUM(F32/E32*100)</f>
        <v>12.38424015009381</v>
      </c>
      <c r="H32" s="11">
        <f t="shared" si="0"/>
        <v>233496</v>
      </c>
    </row>
    <row r="33" spans="1:8">
      <c r="A33" s="76" t="s">
        <v>38</v>
      </c>
      <c r="B33" s="77"/>
      <c r="C33" s="31" t="s">
        <v>39</v>
      </c>
      <c r="D33" s="9">
        <v>458061</v>
      </c>
      <c r="E33" s="9">
        <f t="shared" si="1"/>
        <v>229030.5</v>
      </c>
      <c r="F33" s="9">
        <v>6800</v>
      </c>
      <c r="G33" s="10">
        <f>SUM(F33/E33*100)</f>
        <v>2.9690368750013643</v>
      </c>
      <c r="H33" s="11">
        <f>E33-F33</f>
        <v>222230.5</v>
      </c>
    </row>
    <row r="34" spans="1:8" ht="12.75" customHeight="1">
      <c r="A34" s="74" t="s">
        <v>40</v>
      </c>
      <c r="B34" s="75"/>
      <c r="C34" s="23"/>
      <c r="D34" s="28">
        <f>SUM(D9:D33)</f>
        <v>2692861</v>
      </c>
      <c r="E34" s="9">
        <f t="shared" si="1"/>
        <v>1346430.5</v>
      </c>
      <c r="F34" s="28">
        <f>SUM(F9:F33)</f>
        <v>908342</v>
      </c>
      <c r="G34" s="10">
        <f>F34/E34*100</f>
        <v>67.462969681687994</v>
      </c>
      <c r="H34" s="11">
        <f t="shared" si="0"/>
        <v>438088.5</v>
      </c>
    </row>
    <row r="35" spans="1:8">
      <c r="A35" s="71" t="s">
        <v>41</v>
      </c>
      <c r="B35" s="72"/>
      <c r="C35" s="8"/>
      <c r="D35" s="36">
        <v>646900</v>
      </c>
      <c r="E35" s="9">
        <f t="shared" si="1"/>
        <v>323450</v>
      </c>
      <c r="F35" s="36">
        <v>348330</v>
      </c>
      <c r="G35" s="10">
        <f>F35/E35*100</f>
        <v>107.69206987169578</v>
      </c>
      <c r="H35" s="11">
        <f t="shared" si="0"/>
        <v>-24880</v>
      </c>
    </row>
    <row r="36" spans="1:8">
      <c r="A36" s="107" t="s">
        <v>42</v>
      </c>
      <c r="B36" s="108"/>
      <c r="C36" s="37"/>
      <c r="D36" s="38">
        <v>541328</v>
      </c>
      <c r="E36" s="9">
        <f t="shared" si="1"/>
        <v>270664</v>
      </c>
      <c r="F36" s="38">
        <v>277198</v>
      </c>
      <c r="G36" s="10">
        <f>F36/E36*100</f>
        <v>102.41406319274083</v>
      </c>
      <c r="H36" s="39">
        <f t="shared" si="0"/>
        <v>-6534</v>
      </c>
    </row>
    <row r="38" spans="1:8" ht="27" customHeight="1">
      <c r="A38" s="111" t="s">
        <v>43</v>
      </c>
      <c r="B38" s="112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SUM(C39/12*6)</f>
        <v>374100</v>
      </c>
      <c r="E39" s="28">
        <v>374100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107" t="s">
        <v>78</v>
      </c>
      <c r="B40" s="108"/>
      <c r="C40" s="28"/>
      <c r="D40" s="36">
        <f t="shared" ref="D40:D54" si="3">SUM(C40/12*6)</f>
        <v>0</v>
      </c>
      <c r="E40" s="28">
        <v>0</v>
      </c>
      <c r="F40" s="28"/>
      <c r="G40" s="42">
        <f>SUM(E40-D40)</f>
        <v>0</v>
      </c>
      <c r="H40" s="43"/>
    </row>
    <row r="41" spans="1:8" ht="12.75" customHeight="1">
      <c r="A41" s="107" t="s">
        <v>49</v>
      </c>
      <c r="B41" s="108"/>
      <c r="C41" s="28">
        <v>90700</v>
      </c>
      <c r="D41" s="36">
        <f t="shared" si="3"/>
        <v>45350</v>
      </c>
      <c r="E41" s="28">
        <v>45350</v>
      </c>
      <c r="F41" s="28">
        <f t="shared" si="2"/>
        <v>100</v>
      </c>
      <c r="G41" s="42">
        <f t="shared" ref="G41:G56" si="4">SUM(E41-D41)</f>
        <v>0</v>
      </c>
      <c r="H41" s="43"/>
    </row>
    <row r="42" spans="1:8" ht="12.75" customHeight="1">
      <c r="A42" s="107" t="s">
        <v>50</v>
      </c>
      <c r="B42" s="108"/>
      <c r="C42" s="28">
        <v>344000</v>
      </c>
      <c r="D42" s="36">
        <f t="shared" si="3"/>
        <v>172000</v>
      </c>
      <c r="E42" s="28">
        <v>211520</v>
      </c>
      <c r="F42" s="28">
        <f t="shared" si="2"/>
        <v>122.97674418604652</v>
      </c>
      <c r="G42" s="42">
        <f>SUM(E42-D42)</f>
        <v>39520</v>
      </c>
      <c r="H42" s="43"/>
    </row>
    <row r="43" spans="1:8" ht="12.75" customHeight="1">
      <c r="A43" s="107" t="s">
        <v>51</v>
      </c>
      <c r="B43" s="108"/>
      <c r="C43" s="28">
        <v>700000</v>
      </c>
      <c r="D43" s="36">
        <f t="shared" si="3"/>
        <v>350000</v>
      </c>
      <c r="E43" s="28">
        <v>350000</v>
      </c>
      <c r="F43" s="28">
        <f t="shared" si="2"/>
        <v>100</v>
      </c>
      <c r="G43" s="42">
        <f t="shared" si="4"/>
        <v>0</v>
      </c>
      <c r="H43" s="43"/>
    </row>
    <row r="44" spans="1:8" ht="12.75" customHeight="1">
      <c r="A44" s="107" t="s">
        <v>52</v>
      </c>
      <c r="B44" s="108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07" t="s">
        <v>53</v>
      </c>
      <c r="B45" s="108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107"/>
      <c r="B46" s="108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71" t="s">
        <v>54</v>
      </c>
      <c r="B47" s="44"/>
      <c r="C47" s="36">
        <v>16500</v>
      </c>
      <c r="D47" s="36">
        <f t="shared" si="3"/>
        <v>8250</v>
      </c>
      <c r="E47" s="36">
        <v>6353</v>
      </c>
      <c r="F47" s="28">
        <f>E47/D47*100</f>
        <v>77.006060606060615</v>
      </c>
      <c r="G47" s="42">
        <f t="shared" si="4"/>
        <v>-1897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3"/>
        <v>2500</v>
      </c>
      <c r="E48" s="36">
        <v>29931</v>
      </c>
      <c r="F48" s="28">
        <f>E48/D48*100</f>
        <v>1197.24</v>
      </c>
      <c r="G48" s="42">
        <f t="shared" si="4"/>
        <v>27431</v>
      </c>
      <c r="H48" s="42"/>
    </row>
    <row r="49" spans="1:8" ht="12.75" customHeight="1">
      <c r="A49" s="107" t="s">
        <v>56</v>
      </c>
      <c r="B49" s="108"/>
      <c r="C49" s="36">
        <v>18300</v>
      </c>
      <c r="D49" s="36">
        <f t="shared" si="3"/>
        <v>9150</v>
      </c>
      <c r="E49" s="36">
        <v>344</v>
      </c>
      <c r="F49" s="28">
        <f>E49/D49*100</f>
        <v>3.7595628415300548</v>
      </c>
      <c r="G49" s="42">
        <f t="shared" si="4"/>
        <v>-8806</v>
      </c>
      <c r="H49" s="42"/>
    </row>
    <row r="50" spans="1:8">
      <c r="A50" s="107" t="s">
        <v>57</v>
      </c>
      <c r="B50" s="108"/>
      <c r="C50" s="36">
        <v>7500</v>
      </c>
      <c r="D50" s="36">
        <f t="shared" si="3"/>
        <v>3750</v>
      </c>
      <c r="E50" s="36">
        <v>4012</v>
      </c>
      <c r="F50" s="28">
        <f>SUM(E50/D50*100)</f>
        <v>106.98666666666668</v>
      </c>
      <c r="G50" s="42">
        <f t="shared" si="4"/>
        <v>262</v>
      </c>
      <c r="H50" s="42"/>
    </row>
    <row r="51" spans="1:8" ht="12.75" customHeight="1">
      <c r="A51" s="107" t="s">
        <v>58</v>
      </c>
      <c r="B51" s="108"/>
      <c r="C51" s="36">
        <v>237700</v>
      </c>
      <c r="D51" s="36">
        <f t="shared" si="3"/>
        <v>118850</v>
      </c>
      <c r="E51" s="36">
        <v>16470</v>
      </c>
      <c r="F51" s="28">
        <f>SUM(E51/D51*100)</f>
        <v>13.857803954564577</v>
      </c>
      <c r="G51" s="42">
        <f t="shared" si="4"/>
        <v>-102380</v>
      </c>
      <c r="H51" s="42"/>
    </row>
    <row r="52" spans="1:8" ht="12.75" customHeight="1">
      <c r="A52" s="107" t="s">
        <v>59</v>
      </c>
      <c r="B52" s="108"/>
      <c r="C52" s="36">
        <v>1500</v>
      </c>
      <c r="D52" s="36">
        <f t="shared" si="3"/>
        <v>750</v>
      </c>
      <c r="E52" s="36">
        <v>0</v>
      </c>
      <c r="F52" s="28"/>
      <c r="G52" s="42">
        <f t="shared" si="4"/>
        <v>-750</v>
      </c>
      <c r="H52" s="42"/>
    </row>
    <row r="53" spans="1:8" ht="12.75" customHeight="1">
      <c r="A53" s="107" t="s">
        <v>60</v>
      </c>
      <c r="B53" s="108"/>
      <c r="C53" s="36">
        <v>10000</v>
      </c>
      <c r="D53" s="36">
        <f t="shared" si="3"/>
        <v>5000</v>
      </c>
      <c r="E53" s="36">
        <v>0</v>
      </c>
      <c r="F53" s="36">
        <f>SUM(E53/D53*100)</f>
        <v>0</v>
      </c>
      <c r="G53" s="42">
        <f t="shared" ref="G53" si="5">SUM(E53-D53)</f>
        <v>-5000</v>
      </c>
      <c r="H53" s="42"/>
    </row>
    <row r="54" spans="1:8" ht="12.75" customHeight="1">
      <c r="A54" s="107" t="s">
        <v>69</v>
      </c>
      <c r="B54" s="108"/>
      <c r="C54" s="36">
        <v>501261</v>
      </c>
      <c r="D54" s="36">
        <f t="shared" si="3"/>
        <v>250630.5</v>
      </c>
      <c r="E54" s="36">
        <v>503500</v>
      </c>
      <c r="F54" s="36">
        <f>SUM(E54/D54*100)</f>
        <v>200.8933469789192</v>
      </c>
      <c r="G54" s="42">
        <f t="shared" si="4"/>
        <v>252869.5</v>
      </c>
      <c r="H54" s="42"/>
    </row>
    <row r="55" spans="1:8">
      <c r="A55" s="107" t="s">
        <v>61</v>
      </c>
      <c r="B55" s="108"/>
      <c r="C55" s="36">
        <f>SUM(C47:C54)</f>
        <v>797761</v>
      </c>
      <c r="D55" s="36">
        <f>SUM(D47:D54)</f>
        <v>398880.5</v>
      </c>
      <c r="E55" s="36">
        <f>SUM(E47:E54)</f>
        <v>560610</v>
      </c>
      <c r="F55" s="46">
        <f>SUM(E55/D55*100)</f>
        <v>140.54585270525882</v>
      </c>
      <c r="G55" s="42">
        <f t="shared" si="4"/>
        <v>161729.5</v>
      </c>
      <c r="H55" s="42"/>
    </row>
    <row r="56" spans="1:8">
      <c r="A56" s="47" t="s">
        <v>62</v>
      </c>
      <c r="B56" s="48"/>
      <c r="C56" s="36">
        <f>SUM(C39,C55,C41,C42,C43,C44,C40,C46,C45)</f>
        <v>2680661</v>
      </c>
      <c r="D56" s="36">
        <f>SUM(D39+D40+D41+D42+D43+D55+D44+D45+D46)</f>
        <v>1340330.5</v>
      </c>
      <c r="E56" s="36">
        <f>SUM(E39+E40+E41+E42+E43+E55+E44+E45+E46)</f>
        <v>1541580</v>
      </c>
      <c r="F56" s="36">
        <f>E56/D56*100</f>
        <v>115.01491609718649</v>
      </c>
      <c r="G56" s="42">
        <f t="shared" si="4"/>
        <v>201249.5</v>
      </c>
      <c r="H56" s="42"/>
    </row>
    <row r="58" spans="1:8" ht="12.75" customHeight="1"/>
    <row r="59" spans="1:8">
      <c r="B59" t="s">
        <v>84</v>
      </c>
      <c r="C59" s="85">
        <v>651623.03</v>
      </c>
    </row>
    <row r="60" spans="1:8">
      <c r="B60" t="s">
        <v>85</v>
      </c>
      <c r="C60" s="85"/>
    </row>
    <row r="61" spans="1:8">
      <c r="B61" t="s">
        <v>86</v>
      </c>
      <c r="C61" s="85">
        <v>6040.03</v>
      </c>
    </row>
    <row r="62" spans="1:8">
      <c r="B62" t="s">
        <v>87</v>
      </c>
      <c r="C62" s="85">
        <v>326970.86</v>
      </c>
    </row>
    <row r="63" spans="1:8">
      <c r="B63" t="s">
        <v>88</v>
      </c>
      <c r="C63" s="85">
        <v>318612.14</v>
      </c>
    </row>
  </sheetData>
  <mergeCells count="23">
    <mergeCell ref="A51:B51"/>
    <mergeCell ref="A52:B52"/>
    <mergeCell ref="A53:B53"/>
    <mergeCell ref="A54:B54"/>
    <mergeCell ref="A55:B55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workbookViewId="0">
      <selection activeCell="F37" sqref="F37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89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80" t="s">
        <v>4</v>
      </c>
      <c r="D8" s="4" t="s">
        <v>65</v>
      </c>
      <c r="E8" s="4" t="s">
        <v>90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SUM(D9/12*7)</f>
        <v>434641.66666666663</v>
      </c>
      <c r="F9" s="9">
        <v>484497.44</v>
      </c>
      <c r="G9" s="10">
        <f>F9/E9*100</f>
        <v>111.47054623540464</v>
      </c>
      <c r="H9" s="11">
        <f t="shared" ref="H9:H36" si="0">E9-F9</f>
        <v>-49855.773333333374</v>
      </c>
    </row>
    <row r="10" spans="1:14">
      <c r="A10" s="83" t="s">
        <v>8</v>
      </c>
      <c r="B10" s="84"/>
      <c r="C10" s="8">
        <v>213</v>
      </c>
      <c r="D10" s="9">
        <v>224600</v>
      </c>
      <c r="E10" s="9">
        <f t="shared" ref="E10:E36" si="1">SUM(D10/12*7)</f>
        <v>131016.66666666667</v>
      </c>
      <c r="F10" s="9">
        <v>146318</v>
      </c>
      <c r="G10" s="10">
        <f>F10/E10*100</f>
        <v>111.67892125683754</v>
      </c>
      <c r="H10" s="11">
        <f t="shared" si="0"/>
        <v>-15301.333333333328</v>
      </c>
    </row>
    <row r="11" spans="1:14">
      <c r="A11" s="83" t="s">
        <v>9</v>
      </c>
      <c r="B11" s="84"/>
      <c r="C11" s="8">
        <v>212</v>
      </c>
      <c r="D11" s="9">
        <v>200</v>
      </c>
      <c r="E11" s="9">
        <f t="shared" si="1"/>
        <v>116.66666666666667</v>
      </c>
      <c r="F11" s="9"/>
      <c r="G11" s="10"/>
      <c r="H11" s="11">
        <f t="shared" si="0"/>
        <v>116.66666666666667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25200</v>
      </c>
      <c r="F12" s="17">
        <v>21236</v>
      </c>
      <c r="G12" s="10">
        <f>F12/E12*100</f>
        <v>84.269841269841265</v>
      </c>
      <c r="H12" s="11">
        <f t="shared" si="0"/>
        <v>3964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1225</v>
      </c>
      <c r="F14" s="9">
        <v>1900</v>
      </c>
      <c r="G14" s="20"/>
      <c r="H14" s="11">
        <f>E14-F14</f>
        <v>-675</v>
      </c>
    </row>
    <row r="15" spans="1:14">
      <c r="A15" s="83" t="s">
        <v>15</v>
      </c>
      <c r="B15" s="84"/>
      <c r="C15" s="19" t="s">
        <v>16</v>
      </c>
      <c r="D15" s="9">
        <v>53300</v>
      </c>
      <c r="E15" s="9">
        <f t="shared" si="1"/>
        <v>31091.666666666668</v>
      </c>
      <c r="F15" s="9">
        <v>36250</v>
      </c>
      <c r="G15" s="10">
        <f>F15/E15*100</f>
        <v>116.5907263468239</v>
      </c>
      <c r="H15" s="11">
        <f t="shared" si="0"/>
        <v>-5158.3333333333321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7583.333333333333</v>
      </c>
      <c r="F16" s="9">
        <v>249</v>
      </c>
      <c r="G16" s="10"/>
      <c r="H16" s="11">
        <f>E16-F16</f>
        <v>7334.333333333333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2333.333333333333</v>
      </c>
      <c r="F17" s="24">
        <v>0</v>
      </c>
      <c r="G17" s="10">
        <f>F17/E17*100</f>
        <v>0</v>
      </c>
      <c r="H17" s="11">
        <f>E17-F17</f>
        <v>2333.333333333333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583.33333333333326</v>
      </c>
      <c r="F18" s="24">
        <v>0</v>
      </c>
      <c r="G18" s="10">
        <f>F18/E18*100</f>
        <v>0</v>
      </c>
      <c r="H18" s="11">
        <f>E18-F18</f>
        <v>583.33333333333326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5658.3333333333339</v>
      </c>
      <c r="F19" s="24">
        <v>9292</v>
      </c>
      <c r="G19" s="10">
        <f>F19/E19*100</f>
        <v>164.21796759941088</v>
      </c>
      <c r="H19" s="11">
        <f t="shared" si="0"/>
        <v>-3633.6666666666661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2041.6666666666667</v>
      </c>
      <c r="F20" s="9"/>
      <c r="G20" s="20">
        <f>F20/E20*100</f>
        <v>0</v>
      </c>
      <c r="H20" s="11">
        <f>E20-F20</f>
        <v>2041.6666666666667</v>
      </c>
    </row>
    <row r="21" spans="1:8">
      <c r="A21" s="83" t="s">
        <v>20</v>
      </c>
      <c r="B21" s="84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13" t="s">
        <v>21</v>
      </c>
      <c r="B22" s="114"/>
      <c r="C22" s="25" t="s">
        <v>22</v>
      </c>
      <c r="D22" s="26">
        <v>73000</v>
      </c>
      <c r="E22" s="9">
        <f t="shared" si="1"/>
        <v>42583.333333333328</v>
      </c>
      <c r="F22" s="26">
        <v>43032</v>
      </c>
      <c r="G22" s="10">
        <f>SUM(F22/E22*100)</f>
        <v>101.05362035225049</v>
      </c>
      <c r="H22" s="11">
        <f t="shared" si="0"/>
        <v>-448.66666666667152</v>
      </c>
    </row>
    <row r="23" spans="1:8">
      <c r="A23" s="6" t="s">
        <v>23</v>
      </c>
      <c r="B23" s="7"/>
      <c r="C23" s="25">
        <v>346</v>
      </c>
      <c r="D23" s="26">
        <v>8428</v>
      </c>
      <c r="E23" s="9">
        <f t="shared" si="1"/>
        <v>4916.3333333333339</v>
      </c>
      <c r="F23" s="26">
        <v>10271</v>
      </c>
      <c r="G23" s="10">
        <f>F23/E23*100</f>
        <v>208.91585870228488</v>
      </c>
      <c r="H23" s="11">
        <f t="shared" si="0"/>
        <v>-5354.6666666666661</v>
      </c>
    </row>
    <row r="24" spans="1:8" ht="12" customHeight="1">
      <c r="A24" s="113" t="s">
        <v>24</v>
      </c>
      <c r="B24" s="114"/>
      <c r="C24" s="25">
        <v>291</v>
      </c>
      <c r="D24" s="26">
        <v>7100</v>
      </c>
      <c r="E24" s="9">
        <f t="shared" si="1"/>
        <v>4141.6666666666661</v>
      </c>
      <c r="F24" s="26">
        <v>2388</v>
      </c>
      <c r="G24" s="10">
        <f>SUM(F24/E24*100)</f>
        <v>57.657947686116707</v>
      </c>
      <c r="H24" s="11">
        <f>E24-F24</f>
        <v>1753.6666666666661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875</v>
      </c>
      <c r="F25" s="28"/>
      <c r="G25" s="10"/>
      <c r="H25" s="11">
        <f>E25-F25</f>
        <v>875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11300.333333333332</v>
      </c>
      <c r="F26" s="28">
        <v>19372</v>
      </c>
      <c r="G26" s="10"/>
      <c r="H26" s="11">
        <f>E26-F26</f>
        <v>-8071.6666666666679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52908.333333333328</v>
      </c>
      <c r="F27" s="28">
        <v>45862</v>
      </c>
      <c r="G27" s="10">
        <f>F27/E27*100</f>
        <v>86.68199716490787</v>
      </c>
      <c r="H27" s="11">
        <f t="shared" si="0"/>
        <v>7046.3333333333285</v>
      </c>
    </row>
    <row r="28" spans="1:8">
      <c r="A28" s="115" t="s">
        <v>29</v>
      </c>
      <c r="B28" s="116"/>
      <c r="C28" s="27" t="s">
        <v>30</v>
      </c>
      <c r="D28" s="28">
        <v>7000</v>
      </c>
      <c r="E28" s="9">
        <f t="shared" si="1"/>
        <v>4083.3333333333335</v>
      </c>
      <c r="F28" s="28">
        <v>7000</v>
      </c>
      <c r="G28" s="10">
        <v>0</v>
      </c>
      <c r="H28" s="11">
        <f t="shared" si="0"/>
        <v>-2916.6666666666665</v>
      </c>
    </row>
    <row r="29" spans="1:8">
      <c r="A29" s="83" t="s">
        <v>31</v>
      </c>
      <c r="B29" s="84"/>
      <c r="C29" s="31" t="s">
        <v>32</v>
      </c>
      <c r="D29" s="9">
        <v>5000</v>
      </c>
      <c r="E29" s="9">
        <f t="shared" si="1"/>
        <v>2916.666666666667</v>
      </c>
      <c r="F29" s="9"/>
      <c r="G29" s="10">
        <f>SUM(F29/E29*100)</f>
        <v>0</v>
      </c>
      <c r="H29" s="11">
        <f>E29-F29</f>
        <v>2916.666666666667</v>
      </c>
    </row>
    <row r="30" spans="1:8">
      <c r="A30" s="83" t="s">
        <v>33</v>
      </c>
      <c r="B30" s="84"/>
      <c r="C30" s="31" t="s">
        <v>34</v>
      </c>
      <c r="D30" s="9">
        <v>374000</v>
      </c>
      <c r="E30" s="9">
        <f t="shared" si="1"/>
        <v>218166.66666666669</v>
      </c>
      <c r="F30" s="9">
        <v>204777</v>
      </c>
      <c r="G30" s="10">
        <f>SUM(F30/E30*100)</f>
        <v>93.862643239113822</v>
      </c>
      <c r="H30" s="11">
        <f>E30-F30</f>
        <v>13389.666666666686</v>
      </c>
    </row>
    <row r="31" spans="1:8">
      <c r="A31" s="83" t="s">
        <v>31</v>
      </c>
      <c r="B31" s="84"/>
      <c r="C31" s="31" t="s">
        <v>35</v>
      </c>
      <c r="D31" s="9">
        <v>16000</v>
      </c>
      <c r="E31" s="9">
        <f t="shared" si="1"/>
        <v>9333.3333333333321</v>
      </c>
      <c r="F31" s="9">
        <v>16000</v>
      </c>
      <c r="G31" s="10"/>
      <c r="H31" s="11">
        <f>E31-F31</f>
        <v>-6666.6666666666679</v>
      </c>
    </row>
    <row r="32" spans="1:8">
      <c r="A32" s="83" t="s">
        <v>36</v>
      </c>
      <c r="B32" s="84"/>
      <c r="C32" s="31" t="s">
        <v>37</v>
      </c>
      <c r="D32" s="9">
        <v>533000</v>
      </c>
      <c r="E32" s="9">
        <f t="shared" si="1"/>
        <v>310916.66666666663</v>
      </c>
      <c r="F32" s="9">
        <v>124528</v>
      </c>
      <c r="G32" s="10">
        <f>SUM(F32/E32*100)</f>
        <v>40.051889573840796</v>
      </c>
      <c r="H32" s="11">
        <f t="shared" si="0"/>
        <v>186388.66666666663</v>
      </c>
    </row>
    <row r="33" spans="1:8">
      <c r="A33" s="83" t="s">
        <v>38</v>
      </c>
      <c r="B33" s="84"/>
      <c r="C33" s="31" t="s">
        <v>39</v>
      </c>
      <c r="D33" s="9">
        <v>458061</v>
      </c>
      <c r="E33" s="9">
        <f t="shared" si="1"/>
        <v>267202.25</v>
      </c>
      <c r="F33" s="9">
        <v>6800</v>
      </c>
      <c r="G33" s="10">
        <f>SUM(F33/E33*100)</f>
        <v>2.5448887500011694</v>
      </c>
      <c r="H33" s="11">
        <f>E33-F33</f>
        <v>260402.25</v>
      </c>
    </row>
    <row r="34" spans="1:8" ht="12.75" customHeight="1">
      <c r="A34" s="81" t="s">
        <v>40</v>
      </c>
      <c r="B34" s="82"/>
      <c r="C34" s="23"/>
      <c r="D34" s="28">
        <f>SUM(D9:D33)</f>
        <v>2692861</v>
      </c>
      <c r="E34" s="9">
        <f t="shared" si="1"/>
        <v>1570835.5833333335</v>
      </c>
      <c r="F34" s="28">
        <f>SUM(F9:F33)</f>
        <v>1179772.44</v>
      </c>
      <c r="G34" s="10">
        <f>F34/E34*100</f>
        <v>75.10476923985307</v>
      </c>
      <c r="H34" s="11">
        <f t="shared" si="0"/>
        <v>391063.14333333354</v>
      </c>
    </row>
    <row r="35" spans="1:8">
      <c r="A35" s="78" t="s">
        <v>41</v>
      </c>
      <c r="B35" s="79"/>
      <c r="C35" s="8"/>
      <c r="D35" s="36">
        <v>646900</v>
      </c>
      <c r="E35" s="9">
        <f t="shared" si="1"/>
        <v>377358.33333333337</v>
      </c>
      <c r="F35" s="36">
        <v>398091</v>
      </c>
      <c r="G35" s="10">
        <f>F35/E35*100</f>
        <v>105.49415895589955</v>
      </c>
      <c r="H35" s="11">
        <f t="shared" si="0"/>
        <v>-20732.666666666628</v>
      </c>
    </row>
    <row r="36" spans="1:8">
      <c r="A36" s="107" t="s">
        <v>42</v>
      </c>
      <c r="B36" s="108"/>
      <c r="C36" s="37"/>
      <c r="D36" s="38">
        <v>541328</v>
      </c>
      <c r="E36" s="9">
        <f t="shared" si="1"/>
        <v>315774.66666666663</v>
      </c>
      <c r="F36" s="38">
        <v>357343</v>
      </c>
      <c r="G36" s="10">
        <f>F36/E36*100</f>
        <v>113.16392279726895</v>
      </c>
      <c r="H36" s="39">
        <f t="shared" si="0"/>
        <v>-41568.333333333372</v>
      </c>
    </row>
    <row r="38" spans="1:8" ht="27" customHeight="1">
      <c r="A38" s="111" t="s">
        <v>43</v>
      </c>
      <c r="B38" s="112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SUM(C39/12*7)</f>
        <v>436450</v>
      </c>
      <c r="E39" s="28">
        <v>436450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107" t="s">
        <v>78</v>
      </c>
      <c r="B40" s="108"/>
      <c r="C40" s="28"/>
      <c r="D40" s="36">
        <f t="shared" ref="D40:D54" si="3">SUM(C40/12*7)</f>
        <v>0</v>
      </c>
      <c r="E40" s="28">
        <v>0</v>
      </c>
      <c r="F40" s="28"/>
      <c r="G40" s="42">
        <f>SUM(E40-D40)</f>
        <v>0</v>
      </c>
      <c r="H40" s="43"/>
    </row>
    <row r="41" spans="1:8" ht="12.75" customHeight="1">
      <c r="A41" s="107" t="s">
        <v>49</v>
      </c>
      <c r="B41" s="108"/>
      <c r="C41" s="28">
        <v>90700</v>
      </c>
      <c r="D41" s="36">
        <f t="shared" si="3"/>
        <v>52908.333333333328</v>
      </c>
      <c r="E41" s="28">
        <v>68025</v>
      </c>
      <c r="F41" s="28">
        <f t="shared" si="2"/>
        <v>128.57142857142858</v>
      </c>
      <c r="G41" s="42">
        <f t="shared" ref="G41:G56" si="4">SUM(E41-D41)</f>
        <v>15116.666666666672</v>
      </c>
      <c r="H41" s="43"/>
    </row>
    <row r="42" spans="1:8" ht="12.75" customHeight="1">
      <c r="A42" s="107" t="s">
        <v>50</v>
      </c>
      <c r="B42" s="108"/>
      <c r="C42" s="28">
        <v>344000</v>
      </c>
      <c r="D42" s="36">
        <f t="shared" si="3"/>
        <v>200666.66666666669</v>
      </c>
      <c r="E42" s="28">
        <v>211520</v>
      </c>
      <c r="F42" s="28">
        <f t="shared" si="2"/>
        <v>105.40863787375415</v>
      </c>
      <c r="G42" s="42">
        <f>SUM(E42-D42)</f>
        <v>10853.333333333314</v>
      </c>
      <c r="H42" s="43"/>
    </row>
    <row r="43" spans="1:8" ht="12.75" customHeight="1">
      <c r="A43" s="107" t="s">
        <v>51</v>
      </c>
      <c r="B43" s="108"/>
      <c r="C43" s="28">
        <v>700000</v>
      </c>
      <c r="D43" s="36">
        <f t="shared" si="3"/>
        <v>408333.33333333337</v>
      </c>
      <c r="E43" s="28">
        <v>525000</v>
      </c>
      <c r="F43" s="28">
        <f t="shared" si="2"/>
        <v>128.57142857142856</v>
      </c>
      <c r="G43" s="42">
        <f t="shared" si="4"/>
        <v>116666.66666666663</v>
      </c>
      <c r="H43" s="43"/>
    </row>
    <row r="44" spans="1:8" ht="12.75" customHeight="1">
      <c r="A44" s="107" t="s">
        <v>52</v>
      </c>
      <c r="B44" s="108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07" t="s">
        <v>53</v>
      </c>
      <c r="B45" s="108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107"/>
      <c r="B46" s="108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78" t="s">
        <v>54</v>
      </c>
      <c r="B47" s="44"/>
      <c r="C47" s="36">
        <v>16500</v>
      </c>
      <c r="D47" s="36">
        <f t="shared" si="3"/>
        <v>9625</v>
      </c>
      <c r="E47" s="36">
        <v>7009</v>
      </c>
      <c r="F47" s="28">
        <f>E47/D47*100</f>
        <v>72.820779220779215</v>
      </c>
      <c r="G47" s="42">
        <f t="shared" si="4"/>
        <v>-2616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3"/>
        <v>2916.666666666667</v>
      </c>
      <c r="E48" s="36">
        <v>30111</v>
      </c>
      <c r="F48" s="28">
        <f>E48/D48*100</f>
        <v>1032.3771428571429</v>
      </c>
      <c r="G48" s="42">
        <f t="shared" si="4"/>
        <v>27194.333333333332</v>
      </c>
      <c r="H48" s="42"/>
    </row>
    <row r="49" spans="1:8" ht="12.75" customHeight="1">
      <c r="A49" s="107" t="s">
        <v>56</v>
      </c>
      <c r="B49" s="108"/>
      <c r="C49" s="36">
        <v>18300</v>
      </c>
      <c r="D49" s="36">
        <f t="shared" si="3"/>
        <v>10675</v>
      </c>
      <c r="E49" s="36">
        <v>344</v>
      </c>
      <c r="F49" s="28">
        <f>E49/D49*100</f>
        <v>3.2224824355971897</v>
      </c>
      <c r="G49" s="42">
        <f t="shared" si="4"/>
        <v>-10331</v>
      </c>
      <c r="H49" s="42"/>
    </row>
    <row r="50" spans="1:8">
      <c r="A50" s="107" t="s">
        <v>57</v>
      </c>
      <c r="B50" s="108"/>
      <c r="C50" s="36">
        <v>7500</v>
      </c>
      <c r="D50" s="36">
        <f t="shared" si="3"/>
        <v>4375</v>
      </c>
      <c r="E50" s="36">
        <v>5957</v>
      </c>
      <c r="F50" s="28">
        <f>SUM(E50/D50*100)</f>
        <v>136.16</v>
      </c>
      <c r="G50" s="42">
        <f t="shared" si="4"/>
        <v>1582</v>
      </c>
      <c r="H50" s="42"/>
    </row>
    <row r="51" spans="1:8" ht="12.75" customHeight="1">
      <c r="A51" s="107" t="s">
        <v>58</v>
      </c>
      <c r="B51" s="108"/>
      <c r="C51" s="36">
        <v>237700</v>
      </c>
      <c r="D51" s="36">
        <f t="shared" si="3"/>
        <v>138658.33333333331</v>
      </c>
      <c r="E51" s="36">
        <v>18533</v>
      </c>
      <c r="F51" s="28">
        <f>SUM(E51/D51*100)</f>
        <v>13.365947472804857</v>
      </c>
      <c r="G51" s="42">
        <f t="shared" si="4"/>
        <v>-120125.33333333331</v>
      </c>
      <c r="H51" s="42"/>
    </row>
    <row r="52" spans="1:8" ht="12.75" customHeight="1">
      <c r="A52" s="107" t="s">
        <v>59</v>
      </c>
      <c r="B52" s="108"/>
      <c r="C52" s="36">
        <v>1500</v>
      </c>
      <c r="D52" s="36">
        <f t="shared" si="3"/>
        <v>875</v>
      </c>
      <c r="E52" s="36">
        <v>0</v>
      </c>
      <c r="F52" s="28"/>
      <c r="G52" s="42">
        <f t="shared" si="4"/>
        <v>-875</v>
      </c>
      <c r="H52" s="42"/>
    </row>
    <row r="53" spans="1:8" ht="12.75" customHeight="1">
      <c r="A53" s="107" t="s">
        <v>60</v>
      </c>
      <c r="B53" s="108"/>
      <c r="C53" s="36">
        <v>10000</v>
      </c>
      <c r="D53" s="36">
        <f t="shared" si="3"/>
        <v>5833.3333333333339</v>
      </c>
      <c r="E53" s="36">
        <v>0</v>
      </c>
      <c r="F53" s="36">
        <f>SUM(E53/D53*100)</f>
        <v>0</v>
      </c>
      <c r="G53" s="42">
        <f t="shared" ref="G53" si="5">SUM(E53-D53)</f>
        <v>-5833.3333333333339</v>
      </c>
      <c r="H53" s="42"/>
    </row>
    <row r="54" spans="1:8" ht="12.75" customHeight="1">
      <c r="A54" s="107" t="s">
        <v>69</v>
      </c>
      <c r="B54" s="108"/>
      <c r="C54" s="36">
        <v>501261</v>
      </c>
      <c r="D54" s="36">
        <f t="shared" si="3"/>
        <v>292402.25</v>
      </c>
      <c r="E54" s="36">
        <v>503500</v>
      </c>
      <c r="F54" s="36">
        <f>SUM(E54/D54*100)</f>
        <v>172.19429741050214</v>
      </c>
      <c r="G54" s="42">
        <f t="shared" si="4"/>
        <v>211097.75</v>
      </c>
      <c r="H54" s="42"/>
    </row>
    <row r="55" spans="1:8">
      <c r="A55" s="107" t="s">
        <v>61</v>
      </c>
      <c r="B55" s="108"/>
      <c r="C55" s="36">
        <f>SUM(C47:C54)</f>
        <v>797761</v>
      </c>
      <c r="D55" s="36">
        <f>SUM(D47:D54)</f>
        <v>465360.58333333331</v>
      </c>
      <c r="E55" s="36">
        <f>SUM(E47:E54)</f>
        <v>565454</v>
      </c>
      <c r="F55" s="46">
        <f>SUM(E55/D55*100)</f>
        <v>121.50878700333989</v>
      </c>
      <c r="G55" s="42">
        <f t="shared" si="4"/>
        <v>100093.41666666669</v>
      </c>
      <c r="H55" s="42"/>
    </row>
    <row r="56" spans="1:8">
      <c r="A56" s="47" t="s">
        <v>62</v>
      </c>
      <c r="B56" s="48"/>
      <c r="C56" s="36">
        <f>SUM(C39,C55,C41,C42,C43,C44,C40,C46,C45)</f>
        <v>2680661</v>
      </c>
      <c r="D56" s="36">
        <f>SUM(D39+D40+D41+D42+D43+D55+D44+D45+D46)</f>
        <v>1563718.9166666667</v>
      </c>
      <c r="E56" s="36">
        <f>SUM(E39+E40+E41+E42+E43+E55+E44+E45+E46)</f>
        <v>1806449</v>
      </c>
      <c r="F56" s="36">
        <f>E56/D56*100</f>
        <v>115.52261603707869</v>
      </c>
      <c r="G56" s="42">
        <f t="shared" si="4"/>
        <v>242730.08333333326</v>
      </c>
      <c r="H56" s="42"/>
    </row>
    <row r="58" spans="1:8" ht="12.75" customHeight="1"/>
    <row r="59" spans="1:8">
      <c r="B59" t="s">
        <v>84</v>
      </c>
      <c r="C59" s="85">
        <v>645059.93000000005</v>
      </c>
    </row>
    <row r="60" spans="1:8">
      <c r="B60" t="s">
        <v>85</v>
      </c>
      <c r="C60" s="85"/>
    </row>
    <row r="61" spans="1:8">
      <c r="B61" t="s">
        <v>86</v>
      </c>
      <c r="C61" s="85">
        <v>22163.37</v>
      </c>
    </row>
    <row r="62" spans="1:8">
      <c r="B62" t="s">
        <v>87</v>
      </c>
      <c r="C62" s="85">
        <v>385247.07</v>
      </c>
    </row>
    <row r="63" spans="1:8">
      <c r="B63" t="s">
        <v>88</v>
      </c>
      <c r="C63" s="85">
        <v>237649.49</v>
      </c>
    </row>
  </sheetData>
  <mergeCells count="23">
    <mergeCell ref="A24:B24"/>
    <mergeCell ref="B4:H4"/>
    <mergeCell ref="B5:F5"/>
    <mergeCell ref="C6:F6"/>
    <mergeCell ref="A8:B8"/>
    <mergeCell ref="A22:B22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51:B51"/>
    <mergeCell ref="A52:B52"/>
    <mergeCell ref="A53:B53"/>
    <mergeCell ref="A54:B54"/>
    <mergeCell ref="A55:B55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3"/>
  <sheetViews>
    <sheetView topLeftCell="A19" workbookViewId="0">
      <selection activeCell="C64" sqref="C64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91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88" t="s">
        <v>4</v>
      </c>
      <c r="D8" s="4" t="s">
        <v>65</v>
      </c>
      <c r="E8" s="4" t="s">
        <v>92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SUM(D9/12*8)</f>
        <v>496733.33333333331</v>
      </c>
      <c r="F9" s="9">
        <v>523585.27</v>
      </c>
      <c r="G9" s="10">
        <f>F9/E9*100</f>
        <v>105.40570460340895</v>
      </c>
      <c r="H9" s="11">
        <f t="shared" ref="H9:H36" si="0">E9-F9</f>
        <v>-26851.936666666705</v>
      </c>
    </row>
    <row r="10" spans="1:14">
      <c r="A10" s="91" t="s">
        <v>8</v>
      </c>
      <c r="B10" s="92"/>
      <c r="C10" s="8">
        <v>213</v>
      </c>
      <c r="D10" s="9">
        <v>224600</v>
      </c>
      <c r="E10" s="9">
        <f t="shared" ref="E10:E33" si="1">SUM(D10/12*8)</f>
        <v>149733.33333333334</v>
      </c>
      <c r="F10" s="9">
        <v>158122.82999999999</v>
      </c>
      <c r="G10" s="10">
        <f>F10/E10*100</f>
        <v>105.60295859305431</v>
      </c>
      <c r="H10" s="11">
        <f t="shared" si="0"/>
        <v>-8389.4966666666442</v>
      </c>
    </row>
    <row r="11" spans="1:14">
      <c r="A11" s="91" t="s">
        <v>9</v>
      </c>
      <c r="B11" s="92"/>
      <c r="C11" s="8">
        <v>212</v>
      </c>
      <c r="D11" s="9">
        <v>200</v>
      </c>
      <c r="E11" s="9">
        <f t="shared" si="1"/>
        <v>133.33333333333334</v>
      </c>
      <c r="F11" s="9"/>
      <c r="G11" s="10"/>
      <c r="H11" s="11">
        <f t="shared" si="0"/>
        <v>133.33333333333334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28800</v>
      </c>
      <c r="F12" s="17">
        <v>24590.7</v>
      </c>
      <c r="G12" s="10">
        <f>F12/E12*100</f>
        <v>85.384375000000006</v>
      </c>
      <c r="H12" s="11">
        <f t="shared" si="0"/>
        <v>4209.2999999999993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1400</v>
      </c>
      <c r="F14" s="9">
        <v>1900</v>
      </c>
      <c r="G14" s="20"/>
      <c r="H14" s="11">
        <f>E14-F14</f>
        <v>-500</v>
      </c>
    </row>
    <row r="15" spans="1:14">
      <c r="A15" s="91" t="s">
        <v>15</v>
      </c>
      <c r="B15" s="92"/>
      <c r="C15" s="19" t="s">
        <v>16</v>
      </c>
      <c r="D15" s="9">
        <v>53300</v>
      </c>
      <c r="E15" s="9">
        <f t="shared" si="1"/>
        <v>35533.333333333336</v>
      </c>
      <c r="F15" s="9">
        <v>36250</v>
      </c>
      <c r="G15" s="10">
        <f>F15/E15*100</f>
        <v>102.0168855534709</v>
      </c>
      <c r="H15" s="11">
        <f t="shared" si="0"/>
        <v>-716.66666666666424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8666.6666666666661</v>
      </c>
      <c r="F16" s="9">
        <v>2104.5</v>
      </c>
      <c r="G16" s="10"/>
      <c r="H16" s="11">
        <f>E16-F16</f>
        <v>6562.1666666666661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2666.6666666666665</v>
      </c>
      <c r="F17" s="24">
        <v>0</v>
      </c>
      <c r="G17" s="10">
        <f>F17/E17*100</f>
        <v>0</v>
      </c>
      <c r="H17" s="11">
        <f>E17-F17</f>
        <v>2666.6666666666665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666.66666666666663</v>
      </c>
      <c r="F18" s="24">
        <v>0</v>
      </c>
      <c r="G18" s="10">
        <f>F18/E18*100</f>
        <v>0</v>
      </c>
      <c r="H18" s="11">
        <f>E18-F18</f>
        <v>666.66666666666663</v>
      </c>
    </row>
    <row r="19" spans="1:8">
      <c r="A19" s="21" t="s">
        <v>18</v>
      </c>
      <c r="B19" s="22"/>
      <c r="C19" s="23">
        <v>226</v>
      </c>
      <c r="D19" s="24">
        <v>9291.76</v>
      </c>
      <c r="E19" s="9">
        <f t="shared" si="1"/>
        <v>6194.5066666666671</v>
      </c>
      <c r="F19" s="24">
        <v>9292</v>
      </c>
      <c r="G19" s="10">
        <f>F19/E19*100</f>
        <v>150.00387440054413</v>
      </c>
      <c r="H19" s="11">
        <f t="shared" si="0"/>
        <v>-3097.4933333333329</v>
      </c>
    </row>
    <row r="20" spans="1:8">
      <c r="A20" s="21" t="s">
        <v>19</v>
      </c>
      <c r="B20" s="22"/>
      <c r="C20" s="18">
        <v>227</v>
      </c>
      <c r="D20" s="9">
        <v>3400</v>
      </c>
      <c r="E20" s="9">
        <f t="shared" si="1"/>
        <v>2266.6666666666665</v>
      </c>
      <c r="F20" s="9"/>
      <c r="G20" s="20">
        <f>F20/E20*100</f>
        <v>0</v>
      </c>
      <c r="H20" s="11">
        <f>E20-F20</f>
        <v>2266.6666666666665</v>
      </c>
    </row>
    <row r="21" spans="1:8">
      <c r="A21" s="91" t="s">
        <v>20</v>
      </c>
      <c r="B21" s="92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13" t="s">
        <v>21</v>
      </c>
      <c r="B22" s="114"/>
      <c r="C22" s="25" t="s">
        <v>22</v>
      </c>
      <c r="D22" s="26">
        <v>71565.240000000005</v>
      </c>
      <c r="E22" s="9">
        <f t="shared" si="1"/>
        <v>47710.16</v>
      </c>
      <c r="F22" s="26">
        <v>47266.5</v>
      </c>
      <c r="G22" s="10">
        <f>SUM(F22/E22*100)</f>
        <v>99.070093246386094</v>
      </c>
      <c r="H22" s="11">
        <f t="shared" si="0"/>
        <v>443.66000000000349</v>
      </c>
    </row>
    <row r="23" spans="1:8">
      <c r="A23" s="6" t="s">
        <v>23</v>
      </c>
      <c r="B23" s="7"/>
      <c r="C23" s="25">
        <v>346</v>
      </c>
      <c r="D23" s="26">
        <v>10271</v>
      </c>
      <c r="E23" s="9">
        <f t="shared" si="1"/>
        <v>6847.333333333333</v>
      </c>
      <c r="F23" s="26">
        <v>10271</v>
      </c>
      <c r="G23" s="10">
        <f>F23/E23*100</f>
        <v>150</v>
      </c>
      <c r="H23" s="11">
        <f t="shared" si="0"/>
        <v>-3423.666666666667</v>
      </c>
    </row>
    <row r="24" spans="1:8" ht="12" customHeight="1">
      <c r="A24" s="113" t="s">
        <v>24</v>
      </c>
      <c r="B24" s="114"/>
      <c r="C24" s="25">
        <v>291</v>
      </c>
      <c r="D24" s="26">
        <v>7200</v>
      </c>
      <c r="E24" s="9">
        <f t="shared" si="1"/>
        <v>4800</v>
      </c>
      <c r="F24" s="26">
        <v>2541.67</v>
      </c>
      <c r="G24" s="10">
        <f>SUM(F24/E24*100)</f>
        <v>52.951458333333335</v>
      </c>
      <c r="H24" s="11">
        <f>E24-F24</f>
        <v>2258.33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1000</v>
      </c>
      <c r="F25" s="28">
        <v>1500</v>
      </c>
      <c r="G25" s="10"/>
      <c r="H25" s="11">
        <f>E25-F25</f>
        <v>-500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12914.666666666666</v>
      </c>
      <c r="F26" s="28">
        <v>19372</v>
      </c>
      <c r="G26" s="10"/>
      <c r="H26" s="11">
        <f>E26-F26</f>
        <v>-6457.3333333333339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60466.666666666664</v>
      </c>
      <c r="F27" s="28">
        <v>52413.26</v>
      </c>
      <c r="G27" s="10">
        <f>F27/E27*100</f>
        <v>86.681245865490624</v>
      </c>
      <c r="H27" s="11">
        <f t="shared" si="0"/>
        <v>8053.4066666666622</v>
      </c>
    </row>
    <row r="28" spans="1:8">
      <c r="A28" s="115" t="s">
        <v>29</v>
      </c>
      <c r="B28" s="116"/>
      <c r="C28" s="27" t="s">
        <v>30</v>
      </c>
      <c r="D28" s="28">
        <v>7000</v>
      </c>
      <c r="E28" s="9">
        <f t="shared" si="1"/>
        <v>4666.666666666667</v>
      </c>
      <c r="F28" s="28">
        <v>7000</v>
      </c>
      <c r="G28" s="10">
        <v>0</v>
      </c>
      <c r="H28" s="11">
        <f t="shared" si="0"/>
        <v>-2333.333333333333</v>
      </c>
    </row>
    <row r="29" spans="1:8">
      <c r="A29" s="91" t="s">
        <v>31</v>
      </c>
      <c r="B29" s="92"/>
      <c r="C29" s="31" t="s">
        <v>32</v>
      </c>
      <c r="D29" s="9">
        <v>5000</v>
      </c>
      <c r="E29" s="9">
        <f t="shared" si="1"/>
        <v>3333.3333333333335</v>
      </c>
      <c r="F29" s="9"/>
      <c r="G29" s="10">
        <f>SUM(F29/E29*100)</f>
        <v>0</v>
      </c>
      <c r="H29" s="11">
        <f>E29-F29</f>
        <v>3333.3333333333335</v>
      </c>
    </row>
    <row r="30" spans="1:8">
      <c r="A30" s="91" t="s">
        <v>33</v>
      </c>
      <c r="B30" s="92"/>
      <c r="C30" s="31" t="s">
        <v>34</v>
      </c>
      <c r="D30" s="9">
        <v>374000</v>
      </c>
      <c r="E30" s="9">
        <f t="shared" si="1"/>
        <v>249333.33333333334</v>
      </c>
      <c r="F30" s="9">
        <v>204777</v>
      </c>
      <c r="G30" s="10">
        <f>SUM(F30/E30*100)</f>
        <v>82.129812834224595</v>
      </c>
      <c r="H30" s="11">
        <f>E30-F30</f>
        <v>44556.333333333343</v>
      </c>
    </row>
    <row r="31" spans="1:8">
      <c r="A31" s="91" t="s">
        <v>31</v>
      </c>
      <c r="B31" s="92"/>
      <c r="C31" s="31" t="s">
        <v>35</v>
      </c>
      <c r="D31" s="9">
        <v>16000</v>
      </c>
      <c r="E31" s="9">
        <f t="shared" si="1"/>
        <v>10666.666666666666</v>
      </c>
      <c r="F31" s="9">
        <v>16000</v>
      </c>
      <c r="G31" s="10"/>
      <c r="H31" s="11">
        <f>E31-F31</f>
        <v>-5333.3333333333339</v>
      </c>
    </row>
    <row r="32" spans="1:8">
      <c r="A32" s="91" t="s">
        <v>36</v>
      </c>
      <c r="B32" s="92"/>
      <c r="C32" s="31" t="s">
        <v>37</v>
      </c>
      <c r="D32" s="9">
        <v>533000</v>
      </c>
      <c r="E32" s="9">
        <f t="shared" si="1"/>
        <v>355333.33333333331</v>
      </c>
      <c r="F32" s="9">
        <v>125025</v>
      </c>
      <c r="G32" s="10">
        <f>SUM(F32/E32*100)</f>
        <v>35.185272045028142</v>
      </c>
      <c r="H32" s="11">
        <f t="shared" si="0"/>
        <v>230308.33333333331</v>
      </c>
    </row>
    <row r="33" spans="1:8">
      <c r="A33" s="91" t="s">
        <v>38</v>
      </c>
      <c r="B33" s="92"/>
      <c r="C33" s="31" t="s">
        <v>39</v>
      </c>
      <c r="D33" s="9">
        <v>458061</v>
      </c>
      <c r="E33" s="9">
        <f t="shared" si="1"/>
        <v>305374</v>
      </c>
      <c r="F33" s="9">
        <v>6800</v>
      </c>
      <c r="G33" s="10">
        <f>SUM(F33/E33*100)</f>
        <v>2.2267776562510231</v>
      </c>
      <c r="H33" s="11">
        <f>E33-F33</f>
        <v>298574</v>
      </c>
    </row>
    <row r="34" spans="1:8" ht="12.75" customHeight="1">
      <c r="A34" s="89" t="s">
        <v>40</v>
      </c>
      <c r="B34" s="90"/>
      <c r="C34" s="23"/>
      <c r="D34" s="28">
        <f>SUM(D9:D33)</f>
        <v>2692861</v>
      </c>
      <c r="E34" s="9">
        <f>SUM(D34/12*8)</f>
        <v>1795240.6666666667</v>
      </c>
      <c r="F34" s="28">
        <f>SUM(F9:F33)</f>
        <v>1248811.73</v>
      </c>
      <c r="G34" s="10">
        <f>F34/E34*100</f>
        <v>69.562357470363295</v>
      </c>
      <c r="H34" s="11">
        <f t="shared" si="0"/>
        <v>546428.93666666676</v>
      </c>
    </row>
    <row r="35" spans="1:8">
      <c r="A35" s="86" t="s">
        <v>41</v>
      </c>
      <c r="B35" s="87"/>
      <c r="C35" s="8"/>
      <c r="D35" s="36">
        <v>646900</v>
      </c>
      <c r="E35" s="9">
        <f>SUM(D35/12*8)</f>
        <v>431266.66666666669</v>
      </c>
      <c r="F35" s="36">
        <v>398091</v>
      </c>
      <c r="G35" s="10">
        <f>F35/E35*100</f>
        <v>92.307389086412115</v>
      </c>
      <c r="H35" s="11">
        <f t="shared" si="0"/>
        <v>33175.666666666686</v>
      </c>
    </row>
    <row r="36" spans="1:8">
      <c r="A36" s="107" t="s">
        <v>42</v>
      </c>
      <c r="B36" s="108"/>
      <c r="C36" s="37"/>
      <c r="D36" s="38">
        <v>541328</v>
      </c>
      <c r="E36" s="9">
        <f>SUM(D36/12*8)</f>
        <v>360885.33333333331</v>
      </c>
      <c r="F36" s="38">
        <v>357343</v>
      </c>
      <c r="G36" s="10">
        <f>F36/E36*100</f>
        <v>99.018432447610323</v>
      </c>
      <c r="H36" s="39">
        <f t="shared" si="0"/>
        <v>3542.3333333333139</v>
      </c>
    </row>
    <row r="38" spans="1:8" ht="27" customHeight="1">
      <c r="A38" s="111" t="s">
        <v>43</v>
      </c>
      <c r="B38" s="112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SUM(C39/12*8)</f>
        <v>498800</v>
      </c>
      <c r="E39" s="28">
        <v>498800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107" t="s">
        <v>78</v>
      </c>
      <c r="B40" s="108"/>
      <c r="C40" s="28"/>
      <c r="D40" s="36">
        <f t="shared" ref="D40:D54" si="3">SUM(C40/12*8)</f>
        <v>0</v>
      </c>
      <c r="E40" s="28">
        <v>0</v>
      </c>
      <c r="F40" s="28"/>
      <c r="G40" s="42">
        <f>SUM(E40-D40)</f>
        <v>0</v>
      </c>
      <c r="H40" s="43"/>
    </row>
    <row r="41" spans="1:8" ht="12.75" customHeight="1">
      <c r="A41" s="107" t="s">
        <v>49</v>
      </c>
      <c r="B41" s="108"/>
      <c r="C41" s="28">
        <v>90700</v>
      </c>
      <c r="D41" s="36">
        <f t="shared" si="3"/>
        <v>60466.666666666664</v>
      </c>
      <c r="E41" s="28">
        <v>68025</v>
      </c>
      <c r="F41" s="28">
        <f t="shared" si="2"/>
        <v>112.5</v>
      </c>
      <c r="G41" s="42">
        <f t="shared" ref="G41:G56" si="4">SUM(E41-D41)</f>
        <v>7558.3333333333358</v>
      </c>
      <c r="H41" s="43"/>
    </row>
    <row r="42" spans="1:8" ht="12.75" customHeight="1">
      <c r="A42" s="107" t="s">
        <v>50</v>
      </c>
      <c r="B42" s="108"/>
      <c r="C42" s="28">
        <v>344000</v>
      </c>
      <c r="D42" s="36">
        <f t="shared" si="3"/>
        <v>229333.33333333334</v>
      </c>
      <c r="E42" s="28">
        <v>211520</v>
      </c>
      <c r="F42" s="28">
        <f t="shared" si="2"/>
        <v>92.232558139534888</v>
      </c>
      <c r="G42" s="42">
        <f>SUM(E42-D42)</f>
        <v>-17813.333333333343</v>
      </c>
      <c r="H42" s="43"/>
    </row>
    <row r="43" spans="1:8" ht="12.75" customHeight="1">
      <c r="A43" s="107" t="s">
        <v>51</v>
      </c>
      <c r="B43" s="108"/>
      <c r="C43" s="28">
        <v>700000</v>
      </c>
      <c r="D43" s="36">
        <f t="shared" si="3"/>
        <v>466666.66666666669</v>
      </c>
      <c r="E43" s="28">
        <v>525000</v>
      </c>
      <c r="F43" s="28">
        <f t="shared" si="2"/>
        <v>112.5</v>
      </c>
      <c r="G43" s="42">
        <f t="shared" si="4"/>
        <v>58333.333333333314</v>
      </c>
      <c r="H43" s="43"/>
    </row>
    <row r="44" spans="1:8" ht="12.75" customHeight="1">
      <c r="A44" s="107" t="s">
        <v>52</v>
      </c>
      <c r="B44" s="108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07" t="s">
        <v>53</v>
      </c>
      <c r="B45" s="108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107"/>
      <c r="B46" s="108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86" t="s">
        <v>54</v>
      </c>
      <c r="B47" s="44"/>
      <c r="C47" s="36">
        <v>16500</v>
      </c>
      <c r="D47" s="36">
        <f t="shared" si="3"/>
        <v>11000</v>
      </c>
      <c r="E47" s="36">
        <v>7528.6</v>
      </c>
      <c r="F47" s="28">
        <f>E47/D47*100</f>
        <v>68.441818181818178</v>
      </c>
      <c r="G47" s="42">
        <f t="shared" si="4"/>
        <v>-3471.3999999999996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3"/>
        <v>3333.3333333333335</v>
      </c>
      <c r="E48" s="36">
        <v>30111</v>
      </c>
      <c r="F48" s="28">
        <f>E48/D48*100</f>
        <v>903.32999999999993</v>
      </c>
      <c r="G48" s="42">
        <f t="shared" si="4"/>
        <v>26777.666666666668</v>
      </c>
      <c r="H48" s="42"/>
    </row>
    <row r="49" spans="1:8" ht="12.75" customHeight="1">
      <c r="A49" s="107" t="s">
        <v>56</v>
      </c>
      <c r="B49" s="108"/>
      <c r="C49" s="36">
        <v>18300</v>
      </c>
      <c r="D49" s="36">
        <f t="shared" si="3"/>
        <v>12200</v>
      </c>
      <c r="E49" s="36">
        <v>374</v>
      </c>
      <c r="F49" s="28">
        <f>E49/D49*100</f>
        <v>3.0655737704918034</v>
      </c>
      <c r="G49" s="42">
        <f t="shared" si="4"/>
        <v>-11826</v>
      </c>
      <c r="H49" s="42"/>
    </row>
    <row r="50" spans="1:8">
      <c r="A50" s="107" t="s">
        <v>57</v>
      </c>
      <c r="B50" s="108"/>
      <c r="C50" s="36">
        <v>7500</v>
      </c>
      <c r="D50" s="36">
        <f t="shared" si="3"/>
        <v>5000</v>
      </c>
      <c r="E50" s="36">
        <v>5957.16</v>
      </c>
      <c r="F50" s="28">
        <f>SUM(E50/D50*100)</f>
        <v>119.14320000000001</v>
      </c>
      <c r="G50" s="42">
        <f t="shared" si="4"/>
        <v>957.15999999999985</v>
      </c>
      <c r="H50" s="42"/>
    </row>
    <row r="51" spans="1:8" ht="12.75" customHeight="1">
      <c r="A51" s="107" t="s">
        <v>58</v>
      </c>
      <c r="B51" s="108"/>
      <c r="C51" s="36">
        <v>237700</v>
      </c>
      <c r="D51" s="36">
        <f t="shared" si="3"/>
        <v>158466.66666666666</v>
      </c>
      <c r="E51" s="36">
        <v>19440.38</v>
      </c>
      <c r="F51" s="28">
        <f>SUM(E51/D51*100)</f>
        <v>12.267803954564577</v>
      </c>
      <c r="G51" s="42">
        <f t="shared" si="4"/>
        <v>-139026.28666666665</v>
      </c>
      <c r="H51" s="42"/>
    </row>
    <row r="52" spans="1:8" ht="12.75" customHeight="1">
      <c r="A52" s="107" t="s">
        <v>59</v>
      </c>
      <c r="B52" s="108"/>
      <c r="C52" s="36">
        <v>1500</v>
      </c>
      <c r="D52" s="36">
        <f t="shared" si="3"/>
        <v>1000</v>
      </c>
      <c r="E52" s="36">
        <v>0</v>
      </c>
      <c r="F52" s="28"/>
      <c r="G52" s="42">
        <f t="shared" si="4"/>
        <v>-1000</v>
      </c>
      <c r="H52" s="42"/>
    </row>
    <row r="53" spans="1:8" ht="12.75" customHeight="1">
      <c r="A53" s="107" t="s">
        <v>60</v>
      </c>
      <c r="B53" s="108"/>
      <c r="C53" s="36">
        <v>10000</v>
      </c>
      <c r="D53" s="36">
        <f t="shared" si="3"/>
        <v>6666.666666666667</v>
      </c>
      <c r="E53" s="36">
        <v>0</v>
      </c>
      <c r="F53" s="36">
        <f>SUM(E53/D53*100)</f>
        <v>0</v>
      </c>
      <c r="G53" s="42">
        <f t="shared" ref="G53" si="5">SUM(E53-D53)</f>
        <v>-6666.666666666667</v>
      </c>
      <c r="H53" s="42"/>
    </row>
    <row r="54" spans="1:8" ht="12.75" customHeight="1">
      <c r="A54" s="107" t="s">
        <v>69</v>
      </c>
      <c r="B54" s="108"/>
      <c r="C54" s="36">
        <v>501261</v>
      </c>
      <c r="D54" s="36">
        <f t="shared" si="3"/>
        <v>334174</v>
      </c>
      <c r="E54" s="36">
        <v>503500</v>
      </c>
      <c r="F54" s="36">
        <f>SUM(E54/D54*100)</f>
        <v>150.67001023418939</v>
      </c>
      <c r="G54" s="42">
        <f t="shared" si="4"/>
        <v>169326</v>
      </c>
      <c r="H54" s="42"/>
    </row>
    <row r="55" spans="1:8">
      <c r="A55" s="107" t="s">
        <v>61</v>
      </c>
      <c r="B55" s="108"/>
      <c r="C55" s="36">
        <f>SUM(C47:C54)</f>
        <v>797761</v>
      </c>
      <c r="D55" s="36">
        <f>SUM(D47:D54)</f>
        <v>531840.66666666663</v>
      </c>
      <c r="E55" s="36">
        <f>SUM(E47:E54)</f>
        <v>566911.14</v>
      </c>
      <c r="F55" s="46">
        <f>SUM(E55/D55*100)</f>
        <v>106.59416918099531</v>
      </c>
      <c r="G55" s="42">
        <f t="shared" si="4"/>
        <v>35070.473333333386</v>
      </c>
      <c r="H55" s="42"/>
    </row>
    <row r="56" spans="1:8">
      <c r="A56" s="47" t="s">
        <v>62</v>
      </c>
      <c r="B56" s="48"/>
      <c r="C56" s="36">
        <f>SUM(C39,C55,C41,C42,C43,C44,C40,C46,C45)</f>
        <v>2680661</v>
      </c>
      <c r="D56" s="36">
        <f>SUM(D39+D40+D41+D42+D43+D55+D44+D45+D46)</f>
        <v>1787107.3333333335</v>
      </c>
      <c r="E56" s="36">
        <f>SUM(E39+E40+E41+E42+E43+E55+E44+E45+E46)</f>
        <v>1870256.1400000001</v>
      </c>
      <c r="F56" s="36">
        <f>E56/D56*100</f>
        <v>104.6527035682617</v>
      </c>
      <c r="G56" s="42">
        <f t="shared" si="4"/>
        <v>83148.806666666642</v>
      </c>
      <c r="H56" s="42"/>
    </row>
    <row r="58" spans="1:8" ht="12.75" customHeight="1"/>
    <row r="59" spans="1:8">
      <c r="B59" t="s">
        <v>84</v>
      </c>
      <c r="C59" s="85">
        <v>639828.31999999995</v>
      </c>
    </row>
    <row r="60" spans="1:8">
      <c r="B60" t="s">
        <v>85</v>
      </c>
      <c r="C60" s="85"/>
    </row>
    <row r="61" spans="1:8">
      <c r="B61" t="s">
        <v>86</v>
      </c>
      <c r="C61" s="85">
        <v>15611.74</v>
      </c>
    </row>
    <row r="62" spans="1:8">
      <c r="B62" t="s">
        <v>87</v>
      </c>
      <c r="C62" s="85">
        <v>384750</v>
      </c>
    </row>
    <row r="63" spans="1:8">
      <c r="B63" t="s">
        <v>88</v>
      </c>
      <c r="C63" s="85">
        <v>239466.58</v>
      </c>
    </row>
  </sheetData>
  <mergeCells count="23">
    <mergeCell ref="A51:B51"/>
    <mergeCell ref="A52:B52"/>
    <mergeCell ref="A53:B53"/>
    <mergeCell ref="A54:B54"/>
    <mergeCell ref="A55:B55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"/>
  <sheetViews>
    <sheetView topLeftCell="A28" workbookViewId="0">
      <selection activeCell="C64" sqref="C64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9" t="s">
        <v>1</v>
      </c>
      <c r="C4" s="109"/>
      <c r="D4" s="109"/>
      <c r="E4" s="109"/>
      <c r="F4" s="109"/>
      <c r="G4" s="109"/>
      <c r="H4" s="109"/>
    </row>
    <row r="5" spans="1:14">
      <c r="B5" s="109" t="s">
        <v>2</v>
      </c>
      <c r="C5" s="109"/>
      <c r="D5" s="109"/>
      <c r="E5" s="109"/>
      <c r="F5" s="109"/>
    </row>
    <row r="6" spans="1:14">
      <c r="C6" s="110" t="s">
        <v>91</v>
      </c>
      <c r="D6" s="110"/>
      <c r="E6" s="110"/>
      <c r="F6" s="110"/>
    </row>
    <row r="7" spans="1:14">
      <c r="A7" s="2"/>
      <c r="B7" s="2"/>
    </row>
    <row r="8" spans="1:14" ht="45.75" customHeight="1">
      <c r="A8" s="111" t="s">
        <v>3</v>
      </c>
      <c r="B8" s="112"/>
      <c r="C8" s="95" t="s">
        <v>4</v>
      </c>
      <c r="D8" s="4" t="s">
        <v>65</v>
      </c>
      <c r="E8" s="4" t="s">
        <v>93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SUM(D9/12*9)</f>
        <v>558825</v>
      </c>
      <c r="F9" s="9">
        <v>636391.67000000004</v>
      </c>
      <c r="G9" s="10">
        <f>F9/E9*100</f>
        <v>113.88031494653963</v>
      </c>
      <c r="H9" s="11">
        <f t="shared" ref="H9:H36" si="0">E9-F9</f>
        <v>-77566.670000000042</v>
      </c>
    </row>
    <row r="10" spans="1:14">
      <c r="A10" s="98" t="s">
        <v>8</v>
      </c>
      <c r="B10" s="99"/>
      <c r="C10" s="8">
        <v>213</v>
      </c>
      <c r="D10" s="9">
        <v>224600</v>
      </c>
      <c r="E10" s="9">
        <f t="shared" ref="E10:E34" si="1">SUM(D10/12*9)</f>
        <v>168450</v>
      </c>
      <c r="F10" s="9">
        <v>191297</v>
      </c>
      <c r="G10" s="10">
        <f>F10/E10*100</f>
        <v>113.5630750964678</v>
      </c>
      <c r="H10" s="11">
        <f t="shared" si="0"/>
        <v>-22847</v>
      </c>
    </row>
    <row r="11" spans="1:14">
      <c r="A11" s="98" t="s">
        <v>9</v>
      </c>
      <c r="B11" s="99"/>
      <c r="C11" s="8">
        <v>212</v>
      </c>
      <c r="D11" s="9">
        <v>200</v>
      </c>
      <c r="E11" s="9">
        <f t="shared" si="1"/>
        <v>150</v>
      </c>
      <c r="F11" s="9"/>
      <c r="G11" s="10"/>
      <c r="H11" s="11">
        <f t="shared" si="0"/>
        <v>150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32400</v>
      </c>
      <c r="F12" s="17">
        <v>27825.84</v>
      </c>
      <c r="G12" s="10">
        <f>F12/E12*100</f>
        <v>85.882222222222225</v>
      </c>
      <c r="H12" s="11">
        <f t="shared" si="0"/>
        <v>4574.16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1575</v>
      </c>
      <c r="F14" s="9">
        <v>1900</v>
      </c>
      <c r="G14" s="20"/>
      <c r="H14" s="11">
        <f>E14-F14</f>
        <v>-325</v>
      </c>
    </row>
    <row r="15" spans="1:14">
      <c r="A15" s="98" t="s">
        <v>15</v>
      </c>
      <c r="B15" s="99"/>
      <c r="C15" s="19" t="s">
        <v>16</v>
      </c>
      <c r="D15" s="9">
        <v>53300</v>
      </c>
      <c r="E15" s="9">
        <f t="shared" si="1"/>
        <v>39975</v>
      </c>
      <c r="F15" s="9">
        <v>41750</v>
      </c>
      <c r="G15" s="10">
        <f>F15/E15*100</f>
        <v>104.44027517198249</v>
      </c>
      <c r="H15" s="11">
        <f t="shared" si="0"/>
        <v>-1775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9750</v>
      </c>
      <c r="F16" s="9">
        <v>2146.04</v>
      </c>
      <c r="G16" s="10"/>
      <c r="H16" s="11">
        <f>E16-F16</f>
        <v>7603.96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3000</v>
      </c>
      <c r="F17" s="24">
        <v>0</v>
      </c>
      <c r="G17" s="10">
        <f>F17/E17*100</f>
        <v>0</v>
      </c>
      <c r="H17" s="11">
        <f>E17-F17</f>
        <v>3000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750</v>
      </c>
      <c r="F18" s="24">
        <v>0</v>
      </c>
      <c r="G18" s="10">
        <f>F18/E18*100</f>
        <v>0</v>
      </c>
      <c r="H18" s="11">
        <f>E18-F18</f>
        <v>750</v>
      </c>
    </row>
    <row r="19" spans="1:8">
      <c r="A19" s="21" t="s">
        <v>18</v>
      </c>
      <c r="B19" s="22"/>
      <c r="C19" s="23">
        <v>226</v>
      </c>
      <c r="D19" s="24">
        <v>9291.76</v>
      </c>
      <c r="E19" s="9">
        <f t="shared" si="1"/>
        <v>6968.8200000000006</v>
      </c>
      <c r="F19" s="24">
        <v>9292</v>
      </c>
      <c r="G19" s="10">
        <f>F19/E19*100</f>
        <v>133.33677724492813</v>
      </c>
      <c r="H19" s="11">
        <f t="shared" si="0"/>
        <v>-2323.1799999999994</v>
      </c>
    </row>
    <row r="20" spans="1:8">
      <c r="A20" s="21" t="s">
        <v>19</v>
      </c>
      <c r="B20" s="22"/>
      <c r="C20" s="18">
        <v>227</v>
      </c>
      <c r="D20" s="9">
        <v>3400</v>
      </c>
      <c r="E20" s="9">
        <f t="shared" si="1"/>
        <v>2550</v>
      </c>
      <c r="F20" s="9"/>
      <c r="G20" s="20">
        <f>F20/E20*100</f>
        <v>0</v>
      </c>
      <c r="H20" s="11">
        <f>E20-F20</f>
        <v>2550</v>
      </c>
    </row>
    <row r="21" spans="1:8">
      <c r="A21" s="98" t="s">
        <v>20</v>
      </c>
      <c r="B21" s="99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113" t="s">
        <v>21</v>
      </c>
      <c r="B22" s="114"/>
      <c r="C22" s="25" t="s">
        <v>22</v>
      </c>
      <c r="D22" s="26">
        <v>71565.240000000005</v>
      </c>
      <c r="E22" s="9">
        <f t="shared" si="1"/>
        <v>53673.930000000008</v>
      </c>
      <c r="F22" s="26">
        <v>51511.5</v>
      </c>
      <c r="G22" s="10">
        <f>SUM(F22/E22*100)</f>
        <v>95.971172597199399</v>
      </c>
      <c r="H22" s="11">
        <f t="shared" si="0"/>
        <v>2162.4300000000076</v>
      </c>
    </row>
    <row r="23" spans="1:8">
      <c r="A23" s="6" t="s">
        <v>23</v>
      </c>
      <c r="B23" s="7"/>
      <c r="C23" s="25">
        <v>346</v>
      </c>
      <c r="D23" s="26">
        <v>10271</v>
      </c>
      <c r="E23" s="9">
        <f t="shared" si="1"/>
        <v>7703.25</v>
      </c>
      <c r="F23" s="26">
        <v>10271</v>
      </c>
      <c r="G23" s="10">
        <f>F23/E23*100</f>
        <v>133.33333333333331</v>
      </c>
      <c r="H23" s="11">
        <f t="shared" si="0"/>
        <v>-2567.75</v>
      </c>
    </row>
    <row r="24" spans="1:8" ht="12" customHeight="1">
      <c r="A24" s="113" t="s">
        <v>24</v>
      </c>
      <c r="B24" s="114"/>
      <c r="C24" s="25">
        <v>291</v>
      </c>
      <c r="D24" s="26">
        <v>7200</v>
      </c>
      <c r="E24" s="9">
        <f t="shared" si="1"/>
        <v>5400</v>
      </c>
      <c r="F24" s="26">
        <v>2684.67</v>
      </c>
      <c r="G24" s="10">
        <f>SUM(F24/E24*100)</f>
        <v>49.716111111111111</v>
      </c>
      <c r="H24" s="11">
        <f>E24-F24</f>
        <v>2715.33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1125</v>
      </c>
      <c r="F25" s="28">
        <v>1500</v>
      </c>
      <c r="G25" s="10"/>
      <c r="H25" s="11">
        <f>E25-F25</f>
        <v>-375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14529</v>
      </c>
      <c r="F26" s="28">
        <v>19372</v>
      </c>
      <c r="G26" s="10"/>
      <c r="H26" s="11">
        <f>E26-F26</f>
        <v>-4843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68025</v>
      </c>
      <c r="F27" s="28">
        <v>58964.91</v>
      </c>
      <c r="G27" s="10">
        <f>F27/E27*100</f>
        <v>86.681234840132305</v>
      </c>
      <c r="H27" s="11">
        <f t="shared" si="0"/>
        <v>9060.0899999999965</v>
      </c>
    </row>
    <row r="28" spans="1:8">
      <c r="A28" s="115" t="s">
        <v>29</v>
      </c>
      <c r="B28" s="116"/>
      <c r="C28" s="27" t="s">
        <v>30</v>
      </c>
      <c r="D28" s="28">
        <v>7000</v>
      </c>
      <c r="E28" s="9">
        <f t="shared" si="1"/>
        <v>5250</v>
      </c>
      <c r="F28" s="28">
        <v>7000</v>
      </c>
      <c r="G28" s="10">
        <v>0</v>
      </c>
      <c r="H28" s="11">
        <f t="shared" si="0"/>
        <v>-1750</v>
      </c>
    </row>
    <row r="29" spans="1:8">
      <c r="A29" s="98" t="s">
        <v>31</v>
      </c>
      <c r="B29" s="99"/>
      <c r="C29" s="31" t="s">
        <v>32</v>
      </c>
      <c r="D29" s="9">
        <v>5000</v>
      </c>
      <c r="E29" s="9">
        <f t="shared" si="1"/>
        <v>3750</v>
      </c>
      <c r="F29" s="9"/>
      <c r="G29" s="10">
        <f>SUM(F29/E29*100)</f>
        <v>0</v>
      </c>
      <c r="H29" s="11">
        <f>E29-F29</f>
        <v>3750</v>
      </c>
    </row>
    <row r="30" spans="1:8">
      <c r="A30" s="98" t="s">
        <v>33</v>
      </c>
      <c r="B30" s="99"/>
      <c r="C30" s="31" t="s">
        <v>34</v>
      </c>
      <c r="D30" s="9">
        <v>374000</v>
      </c>
      <c r="E30" s="9">
        <f t="shared" si="1"/>
        <v>280500</v>
      </c>
      <c r="F30" s="9">
        <v>204777</v>
      </c>
      <c r="G30" s="10">
        <f>SUM(F30/E30*100)</f>
        <v>73.004278074866306</v>
      </c>
      <c r="H30" s="11">
        <f>E30-F30</f>
        <v>75723</v>
      </c>
    </row>
    <row r="31" spans="1:8">
      <c r="A31" s="98" t="s">
        <v>31</v>
      </c>
      <c r="B31" s="99"/>
      <c r="C31" s="31" t="s">
        <v>35</v>
      </c>
      <c r="D31" s="9">
        <v>16000</v>
      </c>
      <c r="E31" s="9">
        <f t="shared" si="1"/>
        <v>12000</v>
      </c>
      <c r="F31" s="9">
        <v>16000</v>
      </c>
      <c r="G31" s="10"/>
      <c r="H31" s="11">
        <f>E31-F31</f>
        <v>-4000</v>
      </c>
    </row>
    <row r="32" spans="1:8">
      <c r="A32" s="98" t="s">
        <v>36</v>
      </c>
      <c r="B32" s="99"/>
      <c r="C32" s="31" t="s">
        <v>37</v>
      </c>
      <c r="D32" s="9">
        <v>533000</v>
      </c>
      <c r="E32" s="9">
        <f t="shared" si="1"/>
        <v>399750</v>
      </c>
      <c r="F32" s="9">
        <v>247979.87</v>
      </c>
      <c r="G32" s="10">
        <f>SUM(F32/E32*100)</f>
        <v>62.033738586616636</v>
      </c>
      <c r="H32" s="11">
        <f t="shared" si="0"/>
        <v>151770.13</v>
      </c>
    </row>
    <row r="33" spans="1:8">
      <c r="A33" s="98" t="s">
        <v>38</v>
      </c>
      <c r="B33" s="99"/>
      <c r="C33" s="31" t="s">
        <v>39</v>
      </c>
      <c r="D33" s="9">
        <v>458061</v>
      </c>
      <c r="E33" s="9">
        <f t="shared" si="1"/>
        <v>343545.75</v>
      </c>
      <c r="F33" s="9">
        <v>455805</v>
      </c>
      <c r="G33" s="10">
        <f>SUM(F33/E33*100)</f>
        <v>132.67665223627421</v>
      </c>
      <c r="H33" s="11">
        <f>E33-F33</f>
        <v>-112259.25</v>
      </c>
    </row>
    <row r="34" spans="1:8" ht="12.75" customHeight="1">
      <c r="A34" s="96" t="s">
        <v>40</v>
      </c>
      <c r="B34" s="97"/>
      <c r="C34" s="23"/>
      <c r="D34" s="28">
        <f>SUM(D9:D33)</f>
        <v>2692861</v>
      </c>
      <c r="E34" s="9">
        <f t="shared" si="1"/>
        <v>2019645.75</v>
      </c>
      <c r="F34" s="28">
        <f>SUM(F9:F33)</f>
        <v>1986468.5</v>
      </c>
      <c r="G34" s="10">
        <f>F34/E34*100</f>
        <v>98.357273794179008</v>
      </c>
      <c r="H34" s="11">
        <f t="shared" si="0"/>
        <v>33177.25</v>
      </c>
    </row>
    <row r="35" spans="1:8">
      <c r="A35" s="93" t="s">
        <v>41</v>
      </c>
      <c r="B35" s="94"/>
      <c r="C35" s="8"/>
      <c r="D35" s="36">
        <v>646900</v>
      </c>
      <c r="E35" s="9">
        <f>SUM(D35/12*8)</f>
        <v>431266.66666666669</v>
      </c>
      <c r="F35" s="36">
        <v>564424.63</v>
      </c>
      <c r="G35" s="10">
        <f>F35/E35*100</f>
        <v>130.87601561292317</v>
      </c>
      <c r="H35" s="11">
        <f t="shared" si="0"/>
        <v>-133157.96333333332</v>
      </c>
    </row>
    <row r="36" spans="1:8">
      <c r="A36" s="107" t="s">
        <v>42</v>
      </c>
      <c r="B36" s="108"/>
      <c r="C36" s="37"/>
      <c r="D36" s="38">
        <v>541328</v>
      </c>
      <c r="E36" s="9">
        <f>SUM(D36/12*8)</f>
        <v>360885.33333333331</v>
      </c>
      <c r="F36" s="38">
        <v>410645.24</v>
      </c>
      <c r="G36" s="10">
        <f>F36/E36*100</f>
        <v>113.78828732302782</v>
      </c>
      <c r="H36" s="39">
        <f t="shared" si="0"/>
        <v>-49759.906666666677</v>
      </c>
    </row>
    <row r="38" spans="1:8" ht="27" customHeight="1">
      <c r="A38" s="111" t="s">
        <v>43</v>
      </c>
      <c r="B38" s="112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SUM(C39/12*9)</f>
        <v>561150</v>
      </c>
      <c r="E39" s="28">
        <v>561150</v>
      </c>
      <c r="F39" s="28">
        <v>561150</v>
      </c>
      <c r="G39" s="42">
        <f>E39-D39</f>
        <v>0</v>
      </c>
      <c r="H39" s="43"/>
    </row>
    <row r="40" spans="1:8" ht="12.75" customHeight="1">
      <c r="A40" s="107" t="s">
        <v>78</v>
      </c>
      <c r="B40" s="108"/>
      <c r="C40" s="28"/>
      <c r="D40" s="36">
        <f>SUM(C40/12*9)</f>
        <v>0</v>
      </c>
      <c r="E40" s="28">
        <v>0</v>
      </c>
      <c r="F40" s="28"/>
      <c r="G40" s="42">
        <f>SUM(E40-D40)</f>
        <v>0</v>
      </c>
      <c r="H40" s="43"/>
    </row>
    <row r="41" spans="1:8" ht="12.75" customHeight="1">
      <c r="A41" s="107" t="s">
        <v>49</v>
      </c>
      <c r="B41" s="108"/>
      <c r="C41" s="28">
        <v>90700</v>
      </c>
      <c r="D41" s="36">
        <f t="shared" ref="D41:D55" si="2">SUM(C41/12*9)</f>
        <v>68025</v>
      </c>
      <c r="E41" s="28">
        <v>68025</v>
      </c>
      <c r="F41" s="28">
        <f t="shared" ref="F41:F43" si="3">SUM(E41/D41*100)</f>
        <v>100</v>
      </c>
      <c r="G41" s="42">
        <f t="shared" ref="G41:G56" si="4">SUM(E41-D41)</f>
        <v>0</v>
      </c>
      <c r="H41" s="43"/>
    </row>
    <row r="42" spans="1:8" ht="12.75" customHeight="1">
      <c r="A42" s="107" t="s">
        <v>50</v>
      </c>
      <c r="B42" s="108"/>
      <c r="C42" s="28">
        <v>344000</v>
      </c>
      <c r="D42" s="36">
        <f t="shared" si="2"/>
        <v>258000</v>
      </c>
      <c r="E42" s="28">
        <v>344000</v>
      </c>
      <c r="F42" s="28">
        <f t="shared" si="3"/>
        <v>133.33333333333331</v>
      </c>
      <c r="G42" s="42">
        <f>SUM(E42-D42)</f>
        <v>86000</v>
      </c>
      <c r="H42" s="43"/>
    </row>
    <row r="43" spans="1:8" ht="12.75" customHeight="1">
      <c r="A43" s="107" t="s">
        <v>51</v>
      </c>
      <c r="B43" s="108"/>
      <c r="C43" s="28">
        <v>700000</v>
      </c>
      <c r="D43" s="36">
        <f t="shared" si="2"/>
        <v>525000</v>
      </c>
      <c r="E43" s="28">
        <v>525000</v>
      </c>
      <c r="F43" s="28">
        <f t="shared" si="3"/>
        <v>100</v>
      </c>
      <c r="G43" s="42">
        <f t="shared" si="4"/>
        <v>0</v>
      </c>
      <c r="H43" s="43"/>
    </row>
    <row r="44" spans="1:8" ht="12.75" customHeight="1">
      <c r="A44" s="107" t="s">
        <v>52</v>
      </c>
      <c r="B44" s="108"/>
      <c r="C44" s="28">
        <v>0</v>
      </c>
      <c r="D44" s="36">
        <f t="shared" si="2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107" t="s">
        <v>53</v>
      </c>
      <c r="B45" s="108"/>
      <c r="C45" s="28">
        <v>0</v>
      </c>
      <c r="D45" s="36">
        <f t="shared" si="2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107"/>
      <c r="B46" s="108"/>
      <c r="C46" s="28">
        <v>0</v>
      </c>
      <c r="D46" s="36">
        <f t="shared" si="2"/>
        <v>0</v>
      </c>
      <c r="E46" s="28">
        <v>0</v>
      </c>
      <c r="F46" s="28"/>
      <c r="G46" s="42">
        <f>SUM(E46-D46)</f>
        <v>0</v>
      </c>
      <c r="H46" s="43"/>
    </row>
    <row r="47" spans="1:8">
      <c r="A47" s="93" t="s">
        <v>54</v>
      </c>
      <c r="B47" s="44"/>
      <c r="C47" s="36">
        <v>16500</v>
      </c>
      <c r="D47" s="36">
        <f t="shared" si="2"/>
        <v>12375</v>
      </c>
      <c r="E47" s="36">
        <v>8356.35</v>
      </c>
      <c r="F47" s="28">
        <f>E47/D47*100</f>
        <v>67.526060606060611</v>
      </c>
      <c r="G47" s="42">
        <f t="shared" si="4"/>
        <v>-4018.6499999999996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2"/>
        <v>3750</v>
      </c>
      <c r="E48" s="36">
        <v>30111</v>
      </c>
      <c r="F48" s="28">
        <f>E48/D48*100</f>
        <v>802.96</v>
      </c>
      <c r="G48" s="42">
        <f t="shared" si="4"/>
        <v>26361</v>
      </c>
      <c r="H48" s="42"/>
    </row>
    <row r="49" spans="1:8" ht="12.75" customHeight="1">
      <c r="A49" s="107" t="s">
        <v>56</v>
      </c>
      <c r="B49" s="108"/>
      <c r="C49" s="36">
        <v>18300</v>
      </c>
      <c r="D49" s="36">
        <f t="shared" si="2"/>
        <v>13725</v>
      </c>
      <c r="E49" s="36">
        <v>448.35</v>
      </c>
      <c r="F49" s="28">
        <f>E49/D49*100</f>
        <v>3.2666666666666671</v>
      </c>
      <c r="G49" s="42">
        <f t="shared" si="4"/>
        <v>-13276.65</v>
      </c>
      <c r="H49" s="42"/>
    </row>
    <row r="50" spans="1:8">
      <c r="A50" s="107" t="s">
        <v>57</v>
      </c>
      <c r="B50" s="108"/>
      <c r="C50" s="36">
        <v>7500</v>
      </c>
      <c r="D50" s="36">
        <f t="shared" si="2"/>
        <v>5625</v>
      </c>
      <c r="E50" s="36">
        <v>6100.16</v>
      </c>
      <c r="F50" s="28">
        <f>SUM(E50/D50*100)</f>
        <v>108.44728888888888</v>
      </c>
      <c r="G50" s="42">
        <f t="shared" si="4"/>
        <v>475.15999999999985</v>
      </c>
      <c r="H50" s="42"/>
    </row>
    <row r="51" spans="1:8" ht="12.75" customHeight="1">
      <c r="A51" s="107" t="s">
        <v>58</v>
      </c>
      <c r="B51" s="108"/>
      <c r="C51" s="36">
        <v>237700</v>
      </c>
      <c r="D51" s="36">
        <f t="shared" si="2"/>
        <v>178275</v>
      </c>
      <c r="E51" s="36">
        <v>58339.32</v>
      </c>
      <c r="F51" s="28">
        <f>SUM(E51/D51*100)</f>
        <v>32.724341607067728</v>
      </c>
      <c r="G51" s="42">
        <f t="shared" si="4"/>
        <v>-119935.67999999999</v>
      </c>
      <c r="H51" s="42"/>
    </row>
    <row r="52" spans="1:8" ht="12.75" customHeight="1">
      <c r="A52" s="107" t="s">
        <v>59</v>
      </c>
      <c r="B52" s="108"/>
      <c r="C52" s="36">
        <v>1500</v>
      </c>
      <c r="D52" s="36">
        <f t="shared" si="2"/>
        <v>1125</v>
      </c>
      <c r="E52" s="36">
        <v>0</v>
      </c>
      <c r="F52" s="28"/>
      <c r="G52" s="42">
        <f t="shared" si="4"/>
        <v>-1125</v>
      </c>
      <c r="H52" s="42"/>
    </row>
    <row r="53" spans="1:8" ht="12.75" customHeight="1">
      <c r="A53" s="107" t="s">
        <v>60</v>
      </c>
      <c r="B53" s="108"/>
      <c r="C53" s="36">
        <v>10000</v>
      </c>
      <c r="D53" s="36">
        <f t="shared" si="2"/>
        <v>7500</v>
      </c>
      <c r="E53" s="36">
        <v>0</v>
      </c>
      <c r="F53" s="36">
        <f>SUM(E53/D53*100)</f>
        <v>0</v>
      </c>
      <c r="G53" s="42">
        <f t="shared" ref="G53" si="5">SUM(E53-D53)</f>
        <v>-7500</v>
      </c>
      <c r="H53" s="42"/>
    </row>
    <row r="54" spans="1:8" ht="12.75" customHeight="1">
      <c r="A54" s="107" t="s">
        <v>69</v>
      </c>
      <c r="B54" s="108"/>
      <c r="C54" s="36">
        <v>501261</v>
      </c>
      <c r="D54" s="36">
        <f t="shared" si="2"/>
        <v>375945.75</v>
      </c>
      <c r="E54" s="36">
        <v>503500</v>
      </c>
      <c r="F54" s="36">
        <f>SUM(E54/D54*100)</f>
        <v>133.92889798594612</v>
      </c>
      <c r="G54" s="42">
        <f t="shared" si="4"/>
        <v>127554.25</v>
      </c>
      <c r="H54" s="42"/>
    </row>
    <row r="55" spans="1:8">
      <c r="A55" s="107" t="s">
        <v>61</v>
      </c>
      <c r="B55" s="108"/>
      <c r="C55" s="36">
        <f>SUM(C47:C54)</f>
        <v>797761</v>
      </c>
      <c r="D55" s="36">
        <f t="shared" si="2"/>
        <v>598320.75</v>
      </c>
      <c r="E55" s="36">
        <f>SUM(E47:E54)</f>
        <v>606855.17999999993</v>
      </c>
      <c r="F55" s="46">
        <f>SUM(E55/D55*100)</f>
        <v>101.42639712896468</v>
      </c>
      <c r="G55" s="42">
        <f t="shared" si="4"/>
        <v>8534.4299999999348</v>
      </c>
      <c r="H55" s="42"/>
    </row>
    <row r="56" spans="1:8">
      <c r="A56" s="47" t="s">
        <v>62</v>
      </c>
      <c r="B56" s="48"/>
      <c r="C56" s="36">
        <f>SUM(C39,C55,C41,C42,C43,C44,C40,C46,C45)</f>
        <v>2680661</v>
      </c>
      <c r="D56" s="36">
        <f>SUM(D39+D40+D41+D42+D43+D55+D44+D45+D46)</f>
        <v>2010495.75</v>
      </c>
      <c r="E56" s="36">
        <f>SUM(E39+E40+E41+E42+E43+E55+E44+E45+E46)</f>
        <v>2105030.1799999997</v>
      </c>
      <c r="F56" s="36">
        <f>E56/D56*100</f>
        <v>104.70204575165103</v>
      </c>
      <c r="G56" s="42">
        <f t="shared" si="4"/>
        <v>94534.429999999702</v>
      </c>
      <c r="H56" s="42"/>
    </row>
    <row r="58" spans="1:8" ht="12.75" customHeight="1"/>
    <row r="59" spans="1:8">
      <c r="B59" t="s">
        <v>84</v>
      </c>
      <c r="C59" s="85">
        <v>136945.43</v>
      </c>
    </row>
    <row r="60" spans="1:8">
      <c r="B60" t="s">
        <v>85</v>
      </c>
      <c r="C60" s="85"/>
    </row>
    <row r="61" spans="1:8">
      <c r="B61" t="s">
        <v>86</v>
      </c>
      <c r="C61" s="85">
        <v>9060.08</v>
      </c>
    </row>
    <row r="62" spans="1:8">
      <c r="B62" t="s">
        <v>87</v>
      </c>
      <c r="C62" s="85">
        <v>36085.760000000002</v>
      </c>
    </row>
    <row r="63" spans="1:8">
      <c r="B63" t="s">
        <v>88</v>
      </c>
      <c r="C63" s="85">
        <f>C59-C61-C62</f>
        <v>91799.59</v>
      </c>
    </row>
  </sheetData>
  <mergeCells count="23">
    <mergeCell ref="A24:B24"/>
    <mergeCell ref="B4:H4"/>
    <mergeCell ref="B5:F5"/>
    <mergeCell ref="C6:F6"/>
    <mergeCell ref="A8:B8"/>
    <mergeCell ref="A22:B22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51:B51"/>
    <mergeCell ref="A52:B52"/>
    <mergeCell ref="A53:B53"/>
    <mergeCell ref="A54:B54"/>
    <mergeCell ref="A55:B55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Карал</vt:lpstr>
      <vt:lpstr>Карал (2)</vt:lpstr>
      <vt:lpstr>Карал (3)</vt:lpstr>
      <vt:lpstr>Карал (4)</vt:lpstr>
      <vt:lpstr>Карал (5)</vt:lpstr>
      <vt:lpstr>Карал (6)</vt:lpstr>
      <vt:lpstr>Карал (7)</vt:lpstr>
      <vt:lpstr>Карал (8)</vt:lpstr>
      <vt:lpstr>Карал (9)</vt:lpstr>
      <vt:lpstr>Карал (10)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2020-11-05T05:43:02Z</cp:lastPrinted>
  <dcterms:created xsi:type="dcterms:W3CDTF">2019-03-07T05:25:14Z</dcterms:created>
  <dcterms:modified xsi:type="dcterms:W3CDTF">2020-11-05T05:43:40Z</dcterms:modified>
</cp:coreProperties>
</file>